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adayajs\Documents\CONTRACTS AND PROJECTS\CONTRACTS AND PROJECTS updated\Water and Sewarage plant Operation - Talbot\DKB and Ingula 2022\Strategy\"/>
    </mc:Choice>
  </mc:AlternateContent>
  <xr:revisionPtr revIDLastSave="0" documentId="13_ncr:1_{F340DCA6-124C-4CC7-8F2D-CB33E67389A3}" xr6:coauthVersionLast="47" xr6:coauthVersionMax="47" xr10:uidLastSave="{00000000-0000-0000-0000-000000000000}"/>
  <bookViews>
    <workbookView xWindow="-120" yWindow="-120" windowWidth="20730" windowHeight="11160" firstSheet="1" activeTab="1" xr2:uid="{00000000-000D-0000-FFFF-FFFF00000000}"/>
  </bookViews>
  <sheets>
    <sheet name="TOTAL A+B" sheetId="56" r:id="rId1"/>
    <sheet name="A.TOTAL ROUTINE" sheetId="57" r:id="rId2"/>
    <sheet name="A.MATERIAL &amp; SPARES" sheetId="55" r:id="rId3"/>
    <sheet name="A.EQUIPMENT" sheetId="54" r:id="rId4"/>
    <sheet name="B. NON ROUTINE" sheetId="47" r:id="rId5"/>
    <sheet name="B.MATERIAL &amp; SPARES" sheetId="58" r:id="rId6"/>
    <sheet name="B.EQUIPMENT" sheetId="59" r:id="rId7"/>
    <sheet name="Sheet3" sheetId="3" r:id="rId8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130" i="47" l="1"/>
  <c r="I18" i="54"/>
  <c r="I19" i="54"/>
  <c r="I20" i="54"/>
  <c r="I12" i="59"/>
  <c r="I10" i="59"/>
  <c r="B10" i="59"/>
  <c r="K19" i="58"/>
  <c r="G18" i="57"/>
  <c r="G9" i="57"/>
  <c r="G8" i="57"/>
  <c r="G20" i="57"/>
  <c r="G23" i="57"/>
  <c r="G24" i="57"/>
  <c r="G25" i="57"/>
  <c r="G26" i="57"/>
  <c r="G32" i="57"/>
  <c r="G34" i="57"/>
  <c r="G39" i="57"/>
  <c r="G41" i="57"/>
  <c r="I60" i="59"/>
  <c r="I61" i="59"/>
  <c r="I62" i="59"/>
  <c r="I63" i="59"/>
  <c r="I64" i="59"/>
  <c r="I65" i="59"/>
  <c r="I35" i="59"/>
  <c r="I8" i="59"/>
  <c r="I9" i="59"/>
  <c r="I11" i="59"/>
  <c r="I7" i="59"/>
  <c r="B59" i="47"/>
  <c r="B63" i="47" s="1"/>
  <c r="B67" i="47" s="1"/>
  <c r="B71" i="47" s="1"/>
  <c r="B19" i="47"/>
  <c r="B23" i="47" s="1"/>
  <c r="B27" i="47" s="1"/>
  <c r="B31" i="47" s="1"/>
  <c r="G122" i="47"/>
  <c r="H118" i="47"/>
  <c r="I118" i="47" s="1"/>
  <c r="H116" i="47"/>
  <c r="G13" i="47"/>
  <c r="G12" i="47"/>
  <c r="G10" i="47"/>
  <c r="I17" i="54"/>
  <c r="I19" i="55"/>
  <c r="B20" i="57"/>
  <c r="I59" i="59"/>
  <c r="I58" i="59"/>
  <c r="I57" i="59"/>
  <c r="I56" i="59"/>
  <c r="I53" i="59"/>
  <c r="I52" i="59"/>
  <c r="I51" i="59"/>
  <c r="I50" i="59"/>
  <c r="I47" i="59"/>
  <c r="I46" i="59"/>
  <c r="I45" i="59"/>
  <c r="I44" i="59"/>
  <c r="I41" i="59"/>
  <c r="I40" i="59"/>
  <c r="I39" i="59"/>
  <c r="I38" i="59"/>
  <c r="I26" i="59"/>
  <c r="I27" i="59"/>
  <c r="I28" i="59"/>
  <c r="B8" i="59"/>
  <c r="B9" i="59" s="1"/>
  <c r="B11" i="59" s="1"/>
  <c r="I5" i="58"/>
  <c r="B8" i="58"/>
  <c r="B9" i="58" s="1"/>
  <c r="B10" i="58" s="1"/>
  <c r="B11" i="58" s="1"/>
  <c r="B12" i="58" s="1"/>
  <c r="B13" i="58" s="1"/>
  <c r="B14" i="58" s="1"/>
  <c r="B15" i="58" s="1"/>
  <c r="B16" i="58" s="1"/>
  <c r="B17" i="58" s="1"/>
  <c r="B18" i="58" s="1"/>
  <c r="B19" i="58" s="1"/>
  <c r="B20" i="58" s="1"/>
  <c r="K7" i="58"/>
  <c r="K8" i="58"/>
  <c r="K9" i="58"/>
  <c r="K10" i="58"/>
  <c r="K11" i="58"/>
  <c r="K12" i="58"/>
  <c r="K13" i="58"/>
  <c r="K14" i="58"/>
  <c r="K15" i="58"/>
  <c r="K49" i="58"/>
  <c r="K43" i="58"/>
  <c r="K44" i="58"/>
  <c r="K45" i="58"/>
  <c r="K46" i="58"/>
  <c r="K47" i="58"/>
  <c r="K39" i="58"/>
  <c r="K40" i="58"/>
  <c r="K41" i="58"/>
  <c r="K37" i="58"/>
  <c r="K32" i="58"/>
  <c r="K33" i="58"/>
  <c r="K34" i="58"/>
  <c r="K29" i="58"/>
  <c r="K26" i="58"/>
  <c r="K27" i="58"/>
  <c r="K21" i="58"/>
  <c r="K22" i="58"/>
  <c r="K23" i="58"/>
  <c r="K24" i="58"/>
  <c r="K25" i="58"/>
  <c r="K28" i="58"/>
  <c r="K30" i="58"/>
  <c r="K31" i="58"/>
  <c r="K35" i="58"/>
  <c r="K36" i="58"/>
  <c r="K38" i="58"/>
  <c r="K42" i="58"/>
  <c r="K48" i="58"/>
  <c r="K20" i="58"/>
  <c r="I16" i="54"/>
  <c r="I5" i="59" l="1"/>
  <c r="H5" i="59" s="1"/>
  <c r="I116" i="47"/>
  <c r="G35" i="47"/>
  <c r="I35" i="47" s="1"/>
  <c r="G55" i="47"/>
  <c r="I55" i="47" s="1"/>
  <c r="G63" i="47"/>
  <c r="I63" i="47" s="1"/>
  <c r="H70" i="47"/>
  <c r="I70" i="47" s="1"/>
  <c r="H69" i="47"/>
  <c r="I69" i="47" s="1"/>
  <c r="H68" i="47"/>
  <c r="I68" i="47" s="1"/>
  <c r="I67" i="47"/>
  <c r="H66" i="47"/>
  <c r="I66" i="47" s="1"/>
  <c r="H65" i="47"/>
  <c r="I65" i="47" s="1"/>
  <c r="H64" i="47"/>
  <c r="I64" i="47" s="1"/>
  <c r="G19" i="47"/>
  <c r="G18" i="47"/>
  <c r="G39" i="47"/>
  <c r="I39" i="47" s="1"/>
  <c r="H62" i="47"/>
  <c r="I62" i="47" s="1"/>
  <c r="H61" i="47"/>
  <c r="I61" i="47" s="1"/>
  <c r="H60" i="47"/>
  <c r="I60" i="47" s="1"/>
  <c r="I59" i="47"/>
  <c r="H58" i="47"/>
  <c r="I58" i="47" s="1"/>
  <c r="H57" i="47"/>
  <c r="I57" i="47" s="1"/>
  <c r="H56" i="47"/>
  <c r="I56" i="47" s="1"/>
  <c r="H54" i="47"/>
  <c r="I54" i="47" s="1"/>
  <c r="H53" i="47"/>
  <c r="I53" i="47" s="1"/>
  <c r="H52" i="47"/>
  <c r="I52" i="47" s="1"/>
  <c r="I51" i="47"/>
  <c r="H103" i="47"/>
  <c r="I103" i="47" s="1"/>
  <c r="H105" i="47"/>
  <c r="I105" i="47" s="1"/>
  <c r="H99" i="47"/>
  <c r="I99" i="47" s="1"/>
  <c r="I13" i="47"/>
  <c r="I12" i="47"/>
  <c r="G32" i="59"/>
  <c r="I32" i="59" s="1"/>
  <c r="I25" i="59"/>
  <c r="I34" i="59"/>
  <c r="H50" i="47"/>
  <c r="I50" i="47" s="1"/>
  <c r="H49" i="47"/>
  <c r="I49" i="47" s="1"/>
  <c r="H48" i="47"/>
  <c r="I48" i="47" s="1"/>
  <c r="G47" i="47"/>
  <c r="I47" i="47" s="1"/>
  <c r="I31" i="59"/>
  <c r="I30" i="59"/>
  <c r="H46" i="47"/>
  <c r="I46" i="47" s="1"/>
  <c r="H45" i="47"/>
  <c r="I45" i="47" s="1"/>
  <c r="H44" i="47"/>
  <c r="I44" i="47" s="1"/>
  <c r="I43" i="47"/>
  <c r="G23" i="47"/>
  <c r="H42" i="47"/>
  <c r="I42" i="47" s="1"/>
  <c r="H41" i="47"/>
  <c r="I41" i="47" s="1"/>
  <c r="H40" i="47"/>
  <c r="I40" i="47" s="1"/>
  <c r="H38" i="47"/>
  <c r="I38" i="47" s="1"/>
  <c r="H37" i="47"/>
  <c r="I37" i="47" s="1"/>
  <c r="H36" i="47"/>
  <c r="I36" i="47" s="1"/>
  <c r="H34" i="47"/>
  <c r="I34" i="47" s="1"/>
  <c r="H33" i="47"/>
  <c r="I33" i="47" s="1"/>
  <c r="H32" i="47"/>
  <c r="I32" i="47" s="1"/>
  <c r="I31" i="47"/>
  <c r="G7" i="47"/>
  <c r="H78" i="57"/>
  <c r="G5" i="55"/>
  <c r="G58" i="57"/>
  <c r="I25" i="57"/>
  <c r="I24" i="57"/>
  <c r="I16" i="55"/>
  <c r="I17" i="55"/>
  <c r="I18" i="55"/>
  <c r="I14" i="55"/>
  <c r="I15" i="55"/>
  <c r="I13" i="54"/>
  <c r="I14" i="54"/>
  <c r="I15" i="54"/>
  <c r="I12" i="54"/>
  <c r="I11" i="54"/>
  <c r="G7" i="54"/>
  <c r="G75" i="57" s="1"/>
  <c r="I10" i="54"/>
  <c r="I9" i="54"/>
  <c r="I10" i="55"/>
  <c r="B10" i="55"/>
  <c r="B11" i="55" s="1"/>
  <c r="I22" i="59"/>
  <c r="I21" i="59"/>
  <c r="I20" i="59"/>
  <c r="I19" i="59"/>
  <c r="G16" i="59"/>
  <c r="K18" i="58"/>
  <c r="K17" i="58"/>
  <c r="K16" i="58"/>
  <c r="B21" i="58"/>
  <c r="B22" i="58" s="1"/>
  <c r="B23" i="58" s="1"/>
  <c r="B24" i="58" s="1"/>
  <c r="B25" i="58" s="1"/>
  <c r="B26" i="58" s="1"/>
  <c r="B27" i="58" s="1"/>
  <c r="B28" i="58" s="1"/>
  <c r="B29" i="58" s="1"/>
  <c r="B30" i="58" s="1"/>
  <c r="B31" i="58" s="1"/>
  <c r="B32" i="58" s="1"/>
  <c r="B33" i="58" s="1"/>
  <c r="B34" i="58" s="1"/>
  <c r="B35" i="58" s="1"/>
  <c r="B36" i="58" s="1"/>
  <c r="B37" i="58" s="1"/>
  <c r="B38" i="58" s="1"/>
  <c r="B39" i="58" s="1"/>
  <c r="B40" i="58" s="1"/>
  <c r="B41" i="58" s="1"/>
  <c r="B42" i="58" s="1"/>
  <c r="B43" i="58" s="1"/>
  <c r="B44" i="58" s="1"/>
  <c r="B45" i="58" s="1"/>
  <c r="B46" i="58" s="1"/>
  <c r="B47" i="58" s="1"/>
  <c r="B48" i="58" s="1"/>
  <c r="B49" i="58" s="1"/>
  <c r="B50" i="58" s="1"/>
  <c r="B51" i="58" s="1"/>
  <c r="B8" i="57"/>
  <c r="B9" i="57" s="1"/>
  <c r="B10" i="57" s="1"/>
  <c r="C69" i="57"/>
  <c r="H61" i="57"/>
  <c r="H53" i="57"/>
  <c r="I53" i="57" s="1"/>
  <c r="H49" i="57"/>
  <c r="H56" i="57" s="1"/>
  <c r="H46" i="57"/>
  <c r="I46" i="57" s="1"/>
  <c r="H41" i="57"/>
  <c r="H39" i="57"/>
  <c r="H34" i="57"/>
  <c r="H32" i="57"/>
  <c r="I26" i="57"/>
  <c r="I23" i="57"/>
  <c r="H21" i="57"/>
  <c r="I21" i="57" s="1"/>
  <c r="I20" i="57"/>
  <c r="H19" i="57"/>
  <c r="I19" i="57" s="1"/>
  <c r="I18" i="57"/>
  <c r="I13" i="57"/>
  <c r="I12" i="57"/>
  <c r="I10" i="57"/>
  <c r="I14" i="57"/>
  <c r="I9" i="57"/>
  <c r="I8" i="57"/>
  <c r="I6" i="57"/>
  <c r="I16" i="59" l="1"/>
  <c r="I138" i="47" s="1"/>
  <c r="I7" i="54"/>
  <c r="H7" i="54" s="1"/>
  <c r="H60" i="57"/>
  <c r="I60" i="57" s="1"/>
  <c r="I39" i="57"/>
  <c r="I34" i="57"/>
  <c r="B12" i="57"/>
  <c r="B13" i="57" s="1"/>
  <c r="B14" i="57" s="1"/>
  <c r="B15" i="57" s="1"/>
  <c r="I32" i="57"/>
  <c r="I16" i="57"/>
  <c r="I41" i="57"/>
  <c r="I5" i="57"/>
  <c r="H63" i="57"/>
  <c r="H55" i="57"/>
  <c r="I55" i="57" s="1"/>
  <c r="I51" i="57" s="1"/>
  <c r="H48" i="57"/>
  <c r="I48" i="57" s="1"/>
  <c r="I44" i="57" s="1"/>
  <c r="G29" i="54"/>
  <c r="I29" i="54" l="1"/>
  <c r="I27" i="54" s="1"/>
  <c r="I6" i="54" s="1"/>
  <c r="G78" i="57"/>
  <c r="H16" i="59"/>
  <c r="I134" i="47"/>
  <c r="I36" i="57"/>
  <c r="I29" i="57"/>
  <c r="H62" i="57"/>
  <c r="I62" i="57" s="1"/>
  <c r="I58" i="57" s="1"/>
  <c r="I13" i="55"/>
  <c r="B12" i="55"/>
  <c r="B13" i="55" s="1"/>
  <c r="B14" i="55" s="1"/>
  <c r="B15" i="55" s="1"/>
  <c r="B16" i="55" s="1"/>
  <c r="B17" i="55" s="1"/>
  <c r="B18" i="55" s="1"/>
  <c r="B19" i="55" s="1"/>
  <c r="I78" i="57" l="1"/>
  <c r="I28" i="57"/>
  <c r="G134" i="47"/>
  <c r="H111" i="47"/>
  <c r="H91" i="47"/>
  <c r="H98" i="47" s="1"/>
  <c r="H113" i="47" s="1"/>
  <c r="I75" i="57" l="1"/>
  <c r="C130" i="47"/>
  <c r="H134" i="47" l="1"/>
  <c r="H75" i="57"/>
  <c r="I12" i="55" l="1"/>
  <c r="I11" i="55"/>
  <c r="I69" i="57" l="1"/>
  <c r="G138" i="47"/>
  <c r="G69" i="57"/>
  <c r="I72" i="57" l="1"/>
  <c r="H69" i="57"/>
  <c r="I23" i="47" l="1"/>
  <c r="I27" i="47"/>
  <c r="I133" i="47" l="1"/>
  <c r="H26" i="47"/>
  <c r="I26" i="47" s="1"/>
  <c r="H24" i="47"/>
  <c r="I24" i="47" s="1"/>
  <c r="H25" i="47"/>
  <c r="I25" i="47" s="1"/>
  <c r="H21" i="47"/>
  <c r="I21" i="47" s="1"/>
  <c r="H22" i="47"/>
  <c r="I22" i="47" s="1"/>
  <c r="H20" i="47"/>
  <c r="I20" i="47" s="1"/>
  <c r="H28" i="47"/>
  <c r="I28" i="47" s="1"/>
  <c r="H29" i="47"/>
  <c r="I29" i="47" s="1"/>
  <c r="H30" i="47"/>
  <c r="I30" i="47" s="1"/>
  <c r="H138" i="47" l="1"/>
  <c r="H112" i="47"/>
  <c r="H110" i="47"/>
  <c r="H97" i="47"/>
  <c r="H95" i="47"/>
  <c r="H90" i="47"/>
  <c r="H88" i="47"/>
  <c r="H82" i="47"/>
  <c r="H80" i="47"/>
  <c r="B10" i="47"/>
  <c r="B12" i="47" l="1"/>
  <c r="B13" i="47" s="1"/>
  <c r="B35" i="47"/>
  <c r="B39" i="47" s="1"/>
  <c r="B43" i="47" s="1"/>
  <c r="B47" i="47" s="1"/>
  <c r="I90" i="47" l="1"/>
  <c r="I97" i="47"/>
  <c r="I88" i="47"/>
  <c r="I95" i="47" l="1"/>
  <c r="I110" i="47"/>
  <c r="I82" i="47"/>
  <c r="I112" i="47"/>
  <c r="I7" i="47" l="1"/>
  <c r="I122" i="47"/>
  <c r="I121" i="47" s="1"/>
  <c r="I19" i="47"/>
  <c r="I18" i="47"/>
  <c r="I80" i="47"/>
  <c r="I76" i="47" s="1"/>
  <c r="I16" i="47" l="1"/>
  <c r="I10" i="47" l="1"/>
  <c r="I6" i="47" l="1"/>
  <c r="I143" i="47" s="1"/>
  <c r="I145" i="47" s="1"/>
  <c r="I146" i="47" l="1"/>
  <c r="B23" i="57" l="1"/>
  <c r="B24" i="57" s="1"/>
  <c r="B25" i="57" s="1"/>
  <c r="B26" i="57" s="1"/>
</calcChain>
</file>

<file path=xl/sharedStrings.xml><?xml version="1.0" encoding="utf-8"?>
<sst xmlns="http://schemas.openxmlformats.org/spreadsheetml/2006/main" count="1026" uniqueCount="343">
  <si>
    <t>Eskom Holdings SOC Ltd.</t>
  </si>
  <si>
    <t xml:space="preserve">Tender Number: </t>
  </si>
  <si>
    <t>Provision of General Site Maintenance for the Ingula Pumped Storage Scheme</t>
  </si>
  <si>
    <t>Price List -Option A</t>
  </si>
  <si>
    <t>ITEM NO</t>
  </si>
  <si>
    <t>ITEM DESCRIPTION</t>
  </si>
  <si>
    <t>UNIT OF MEASURE</t>
  </si>
  <si>
    <t>UNIT</t>
  </si>
  <si>
    <t>QUANTITY</t>
  </si>
  <si>
    <t>RATE</t>
  </si>
  <si>
    <t>AMOUNT</t>
  </si>
  <si>
    <t>Lump Sum</t>
  </si>
  <si>
    <t>No</t>
  </si>
  <si>
    <t>R/Person</t>
  </si>
  <si>
    <t>persons/year</t>
  </si>
  <si>
    <t>R/day</t>
  </si>
  <si>
    <t>days /month</t>
  </si>
  <si>
    <t xml:space="preserve">TRANSPORT </t>
  </si>
  <si>
    <t>km /round trip</t>
  </si>
  <si>
    <t>Input to trip cost for all disciplines</t>
  </si>
  <si>
    <t>3.1.1</t>
  </si>
  <si>
    <t>R/trip</t>
  </si>
  <si>
    <t>trips /month</t>
  </si>
  <si>
    <t>3.1.2</t>
  </si>
  <si>
    <t>R/km</t>
  </si>
  <si>
    <t>Input to trip cost</t>
  </si>
  <si>
    <t>Double cab</t>
  </si>
  <si>
    <t>3.2.1</t>
  </si>
  <si>
    <t>3.2.2</t>
  </si>
  <si>
    <t>R/Person/hour</t>
  </si>
  <si>
    <t>Hrs</t>
  </si>
  <si>
    <t>Items that fit into a 1 t LDV</t>
  </si>
  <si>
    <t>%</t>
  </si>
  <si>
    <t xml:space="preserve">TRANSPORT, MOVEMENT OF LARGE/ HEAVY ITEMS &amp; MATERIALS </t>
  </si>
  <si>
    <t>TOTAL</t>
  </si>
  <si>
    <t>R/HOUR</t>
  </si>
  <si>
    <t xml:space="preserve"> SPECIAL TOOLS &amp; EQUIPMENT : SMALL &amp; MEDIUM</t>
  </si>
  <si>
    <t>SPECIAL TOOLS &amp; EQUIPMENT : LARGE</t>
  </si>
  <si>
    <t>DIESEL DRIVEN COST FIXED &amp; VARIABLE</t>
  </si>
  <si>
    <t>A</t>
  </si>
  <si>
    <t>B</t>
  </si>
  <si>
    <t>H</t>
  </si>
  <si>
    <t>Submission &amp; sign off of Health and Safety File vs SHE requirements &amp; general updating with SHE training &amp; appointments</t>
  </si>
  <si>
    <t>R/Project</t>
  </si>
  <si>
    <t>Lump Sum/ annum</t>
  </si>
  <si>
    <t>NOTES</t>
  </si>
  <si>
    <t>a</t>
  </si>
  <si>
    <t>b</t>
  </si>
  <si>
    <t>c</t>
  </si>
  <si>
    <t>Trips allowed over 5 years</t>
  </si>
  <si>
    <t>Rand/ Trip</t>
  </si>
  <si>
    <t>R/week</t>
  </si>
  <si>
    <t>Mandays allowed over 5 year</t>
  </si>
  <si>
    <t>Rand / manday</t>
  </si>
  <si>
    <t>Mandays allowed for over 5 years</t>
  </si>
  <si>
    <t>SHE training per person to meet SHE requirements: Submit SHE training plan per person</t>
  </si>
  <si>
    <t>3.3.1</t>
  </si>
  <si>
    <t>3.3.2</t>
  </si>
  <si>
    <t>3.4.1</t>
  </si>
  <si>
    <t>3.4.2</t>
  </si>
  <si>
    <t>3.5.1</t>
  </si>
  <si>
    <t>3.5.2</t>
  </si>
  <si>
    <t>Max allowed 250 km radius</t>
  </si>
  <si>
    <t>Max allowed 100 km radius</t>
  </si>
  <si>
    <t>Compensation allowed for  Transport  of Non Routine Work Specialist Labour and Standby on call from &gt; 100 km radius as and when required using rates as per TRANSPORT section</t>
  </si>
  <si>
    <t>Paid per Non routine job  that requires additional Labour,- Equipment, -Tools and /or a Sub Contractor</t>
  </si>
  <si>
    <t>Paid on actual mandays training done for the month</t>
  </si>
  <si>
    <t>Paid on actual induction attended for the month. Only paid once per year per person</t>
  </si>
  <si>
    <t>part of TOTAL</t>
  </si>
  <si>
    <t>days /year allowed</t>
  </si>
  <si>
    <t>Part of total</t>
  </si>
  <si>
    <t>EACH</t>
  </si>
  <si>
    <t>R/UNIT</t>
  </si>
  <si>
    <t>trips /year allowed for</t>
  </si>
  <si>
    <t>GRAND TOTAL</t>
  </si>
  <si>
    <t>TOTAL QUANTITY</t>
  </si>
  <si>
    <t>EA</t>
  </si>
  <si>
    <t xml:space="preserve">Double cab: 4 x 4 </t>
  </si>
  <si>
    <t>STG</t>
  </si>
  <si>
    <t>DAY</t>
  </si>
  <si>
    <t>Description</t>
  </si>
  <si>
    <t>Unit</t>
  </si>
  <si>
    <t>R/ UNIT</t>
  </si>
  <si>
    <t>ITEM no</t>
  </si>
  <si>
    <t>Service no.</t>
  </si>
  <si>
    <t>Provision of General Site CIVIL &amp; BUILDING Maintenance for the Ingula Pumped Storage Scheme</t>
  </si>
  <si>
    <t xml:space="preserve"> Artisan Pipe Fitter /Plumber</t>
  </si>
  <si>
    <t>R/day NT</t>
  </si>
  <si>
    <t>Compensation allowed for Accommodation of Non Routine Work Specialist Labour and Standby on call from &gt; 100 km radius as and when required</t>
  </si>
  <si>
    <t>R/Month</t>
  </si>
  <si>
    <t>MONTH</t>
  </si>
  <si>
    <t>FIXED</t>
  </si>
  <si>
    <t>TLB WITH BACKHOE: 3 M TRENCHING</t>
  </si>
  <si>
    <t>Collect TLB</t>
  </si>
  <si>
    <t>TLB hiring</t>
  </si>
  <si>
    <t xml:space="preserve">TLB: operate, maintain and render service. </t>
  </si>
  <si>
    <t>SPECIAL TOOLS &amp; EQUIPMENT : SMALL- MEDIUM NOT LISTED/PART OF MATERIAL APPLICATION SERVICES</t>
  </si>
  <si>
    <t>MATERIALS APPLICATION SERVICES</t>
  </si>
  <si>
    <t>MATERIALS TOTAL</t>
  </si>
  <si>
    <t>EQUIPMENT &amp; TOOLS TOTAL</t>
  </si>
  <si>
    <t>Price List -Option A &amp; E</t>
  </si>
  <si>
    <t xml:space="preserve">Provision of SEWAGE - &amp; WATER Operating &amp; Maintenance Services for the Ingula Pumped Storage Scheme </t>
  </si>
  <si>
    <t xml:space="preserve">LABOUR: FULL TIME O &amp; M SERVICES </t>
  </si>
  <si>
    <t>Site Technical Supervisor</t>
  </si>
  <si>
    <t>Operator Class 3</t>
  </si>
  <si>
    <t>PAY FEE:RATE: OVERTIME: call out</t>
  </si>
  <si>
    <t>PAY FEE:RATE: SUNDAY:call out</t>
  </si>
  <si>
    <t>PAY FEE:RATE: PUBLIC HOLIDAYS: call out</t>
  </si>
  <si>
    <t xml:space="preserve">Single cab </t>
  </si>
  <si>
    <t>Single cab/SEDAN</t>
  </si>
  <si>
    <t>Technician (OEM) C&amp;I &amp; OTHER</t>
  </si>
  <si>
    <t xml:space="preserve">Single cab Truck </t>
  </si>
  <si>
    <t>FILTER SAND</t>
  </si>
  <si>
    <t>MEMBRANE FOR DRYING BEDS</t>
  </si>
  <si>
    <t>ADDATIVES FOR PROCESS RESULTS ENHANCEMENT</t>
  </si>
  <si>
    <t>R/KG</t>
  </si>
  <si>
    <t>R/L</t>
  </si>
  <si>
    <t>PLC</t>
  </si>
  <si>
    <t>R/manday</t>
  </si>
  <si>
    <t xml:space="preserve">Provision of SEWAGE- &amp; WATER TREATMENT PLANTS &amp; RETICULATION Operating &amp;  Maintenance </t>
  </si>
  <si>
    <t>Eskom Holdings SOC Ltd. INGULA PSS</t>
  </si>
  <si>
    <t>SEWAGE SUCTION TANKER: WEEKLY</t>
  </si>
  <si>
    <t>Supply, deliver&amp; operate TLB all labour, operating &amp; maintenance included</t>
  </si>
  <si>
    <t>WEEKLY SUCKING/TANKERING all labour, operating &amp; maintenance included</t>
  </si>
  <si>
    <t>R/week (trip)</t>
  </si>
  <si>
    <t>On site Communication, Radios, PC, Laptop &amp; Printer, Laboratory services and related consumables</t>
  </si>
  <si>
    <t>R/Year</t>
  </si>
  <si>
    <t>Dayshift work-week (Monday to Sunday between 7:00am to 4:00pm)</t>
  </si>
  <si>
    <t>Shift (7 DAYS A WEEK) Normal daily Routine, travelling to and from Ingula Pumped Storage Scheme Site (On site travelling and underground included. Lower site only)</t>
  </si>
  <si>
    <t>SHIFT (7 DAYS A WEEK) Normal daily Routine,</t>
  </si>
  <si>
    <t xml:space="preserve">UPPER SITE, Routine to &amp; from Ingula Pumped Storage Scheme lower Site </t>
  </si>
  <si>
    <t>MATERIALS ROUTINE TOTAL</t>
  </si>
  <si>
    <t>REAGENTS FOR ANALYSES OF SAMPLES IN OPERATIONAL LAB</t>
  </si>
  <si>
    <t>R/MONTH</t>
  </si>
  <si>
    <t>BROMOCHLOR TABLETS</t>
  </si>
  <si>
    <t>Sodium hypochlorite FOR DOSING</t>
  </si>
  <si>
    <t>CEANING MATERIALS</t>
  </si>
  <si>
    <t>BUDGET: PLUMBING MATERIALS, FITINGS,SPARES</t>
  </si>
  <si>
    <t>PLUMBERS TOOLBOX</t>
  </si>
  <si>
    <t xml:space="preserve">PLUMBERS EQUIPMENT i.e RODDING </t>
  </si>
  <si>
    <t>R/M</t>
  </si>
  <si>
    <t>M</t>
  </si>
  <si>
    <t>TOTAL EQUIPMENT</t>
  </si>
  <si>
    <t>SUB TOTAL</t>
  </si>
  <si>
    <t xml:space="preserve">Operating of SMALL TOOLS &amp; EQUIPMENT will be covered under rates as per Labour rates (5) . Labour supplied full time and/  or additional to be able to Operate small tools safely. No mark up on Labour. </t>
  </si>
  <si>
    <t>HIGH PRESSURE WATER JET</t>
  </si>
  <si>
    <t>SUPERFLOC FLOCCULANT</t>
  </si>
  <si>
    <t>Paid on actual medicals done for the month. Only paid once per year per position</t>
  </si>
  <si>
    <t>DWS Class IV operator SITE MANAGER, Project Management, SHE Officer &amp; Specialist support expenses , scheduled meetings, prep of quotes, procurement, measurements &amp; billing. Travelling will be priced under Transport for Routine site visits, Non Routine -&amp;  Call out travelling. Call outs to do SOW &amp; Resource planning covered under Call outs</t>
  </si>
  <si>
    <t xml:space="preserve">Site Technical Supervisor: DWS Class 4 operator
</t>
  </si>
  <si>
    <r>
      <t>Normal daily Routine,Local Collection of goods travelling to and from Ingula Pumped Storage Scheme Site</t>
    </r>
    <r>
      <rPr>
        <sz val="11"/>
        <color rgb="FFFF0000"/>
        <rFont val="Arial"/>
        <family val="2"/>
      </rPr>
      <t xml:space="preserve"> (On site travelling and underground included. Lower site only)</t>
    </r>
  </si>
  <si>
    <t>Supervisor &amp; Plumber</t>
  </si>
  <si>
    <t>TOOLS &amp; EQUIPMENT : SMALL &amp; MEDIUM</t>
  </si>
  <si>
    <t>SUMP PUMP MOBILE:GRUNDFOS SL pump: Product No.: 96106566</t>
  </si>
  <si>
    <t>R/ M</t>
  </si>
  <si>
    <t>HYDRO CARBON SPILL KIT INCL TROLLEY BIN</t>
  </si>
  <si>
    <t>Sewage removal tanker</t>
  </si>
  <si>
    <t>EQUIPMENT &amp; TOOLS ROUTINE TOTAL</t>
  </si>
  <si>
    <t>TRANSPORT ROUTINE TOTAL</t>
  </si>
  <si>
    <r>
      <t xml:space="preserve">Management &amp; Specialists: Routine-, travelling to and from Ingula Pumped Storage Scheme Site </t>
    </r>
    <r>
      <rPr>
        <b/>
        <sz val="11"/>
        <color rgb="FFFF0000"/>
        <rFont val="Arial"/>
        <family val="2"/>
      </rPr>
      <t>(Report to lower site first)</t>
    </r>
  </si>
  <si>
    <t>OTHER ROUTINE TRANSPORT</t>
  </si>
  <si>
    <t xml:space="preserve">Semi skilled Workers
</t>
  </si>
  <si>
    <t>General Workers</t>
  </si>
  <si>
    <t>DWS Operators Class 3</t>
  </si>
  <si>
    <t>DWS Class 2 Operators</t>
  </si>
  <si>
    <t>SITE ESTABLISHMENT , INCL getting Staff trained,-inducted,- moved to site, getting Vehicles, Tools, Equipment, Materials to site to get ROUTINE SERVICES up and running. Paid annually</t>
  </si>
  <si>
    <t>PAY FEE:RATE: OVERTIME: emergent work</t>
  </si>
  <si>
    <t>PPE per person annual for ROUTINE jobs</t>
  </si>
  <si>
    <t>Medicals,Inductions  &amp; Security clearances for ROUTINE employees annual and for new jobs</t>
  </si>
  <si>
    <t xml:space="preserve"> Artisan ELECTRICIAN</t>
  </si>
  <si>
    <t>Supply, deliver&amp; batch of chemical mobile toilets</t>
  </si>
  <si>
    <t>Collect batch of toilets</t>
  </si>
  <si>
    <t>Hiring &amp; servicing (twice per week)</t>
  </si>
  <si>
    <t xml:space="preserve"> DRIVER SEWAGE SUCTION TANKER (AFTER HOURS)</t>
  </si>
  <si>
    <t>SEWAGE SUCTION TANKER: NON ROUTINE</t>
  </si>
  <si>
    <t>MOBILE CHEMICAL TOILETS: NON ROUTINE</t>
  </si>
  <si>
    <t>POTABLE WATER TANKER: NON ROUTINE</t>
  </si>
  <si>
    <t>COLLECTION, TRANSPORT AND DELIVERY all labour, operating &amp; maintenance included</t>
  </si>
  <si>
    <t>TRANSPORT AND DELIVER FROM BEDFORD DAM WATER WORKS 80 KM (RETURN TRIP) FROM INGULLA LOWER SITE</t>
  </si>
  <si>
    <t>SEWAGE BLOCKAGE REMOVAL, SUCKING/TANKERING all labour, operating &amp; maintenance included</t>
  </si>
  <si>
    <t>SUPPLY OF TANKER SERVICES TO SITE AND MOVEMENT OF RAW SEWAGE FROM POINT OF BLOCKAGE TO ON SITE SEWAGE WORKS</t>
  </si>
  <si>
    <t>TOILET WEEKS</t>
  </si>
  <si>
    <t xml:space="preserve">Submission of a Health and Safety File per specific NON ROUTINE projects &amp; pandemics </t>
  </si>
  <si>
    <t>PPE per person annual for NON ROUTINE jobs</t>
  </si>
  <si>
    <t>Medicals,Inductions  &amp; Security clearances for NON ROUTINE employees annual and for new jobs</t>
  </si>
  <si>
    <t xml:space="preserve">TECHNICAL EXPERT on CALL OUT ASSESSMENTS i.e.  to do SOW &amp; Resource planning for operational and or electro-mechanical and or control &amp; instrumentation or civil/plumbing. </t>
  </si>
  <si>
    <t>R/Hour</t>
  </si>
  <si>
    <t>8T FLATBED with JIB CRANE</t>
  </si>
  <si>
    <r>
      <t>SPECIALIST LOCAL TRAVEL Non Routine, Collection of goods and Call out travelling to and from Ingula Pumped Storage Scheme Site</t>
    </r>
    <r>
      <rPr>
        <sz val="11"/>
        <color rgb="FFFF0000"/>
        <rFont val="Arial"/>
        <family val="2"/>
      </rPr>
      <t xml:space="preserve"> (On site travelling and underground included. Lower site only)</t>
    </r>
  </si>
  <si>
    <t xml:space="preserve">LOCAL BASED UPPER SITE, Non Routine &amp; Call out  to &amp; from Ingula Pumped Storage Scheme lower Site </t>
  </si>
  <si>
    <r>
      <t>LOCAL BASED NON ROUTINE, Collection of goods and Call out travelling to and from Ingula Pumped Storage Scheme Site</t>
    </r>
    <r>
      <rPr>
        <sz val="11"/>
        <color rgb="FFFF0000"/>
        <rFont val="Arial"/>
        <family val="2"/>
      </rPr>
      <t xml:space="preserve"> (On site travelling and underground included. Lower site only)</t>
    </r>
  </si>
  <si>
    <r>
      <t xml:space="preserve">SPECIALIST UPPER SITE TRAVELLING: Non Routine- &amp; Call out travelling to and from Ingula Pumped Storage Scheme Site </t>
    </r>
    <r>
      <rPr>
        <sz val="11"/>
        <color rgb="FFFF0000"/>
        <rFont val="Arial"/>
        <family val="2"/>
      </rPr>
      <t>(from lower to upper site if and when required)</t>
    </r>
  </si>
  <si>
    <r>
      <t xml:space="preserve">SPECILIALISTS FROM OUT OF TOWN TRAVELLING: Non Routine- &amp; Call out travelling to and from Ingula Pumped Storage Scheme Site </t>
    </r>
    <r>
      <rPr>
        <sz val="11"/>
        <color rgb="FFFF0000"/>
        <rFont val="Arial"/>
        <family val="2"/>
      </rPr>
      <t>(Report to lower site first)</t>
    </r>
  </si>
  <si>
    <t>Accommodation &amp; Living out of specialist &amp; specialist additional labour from outside town</t>
  </si>
  <si>
    <t>ARTISAN Fitter/ Rigger</t>
  </si>
  <si>
    <t>GRUNDFOS SL pump: Product No.: 96106566</t>
  </si>
  <si>
    <t xml:space="preserve">LABOUR: NON ROUTINE O &amp; M SERVICES </t>
  </si>
  <si>
    <t>Normal work-week (Monday to Friday between 7:00am to 16:00pm)</t>
  </si>
  <si>
    <t>TLB DRIVER NT</t>
  </si>
  <si>
    <t>CRANE OPERATOR NT</t>
  </si>
  <si>
    <t>CHERRY PICKER DRIVER/OPERATOR NT</t>
  </si>
  <si>
    <t>ACCOMMODATION for SPECIALIST (s) CALL OUTS: Extra over normal Labour -&amp; Project Management Rates</t>
  </si>
  <si>
    <t>Standby response time allowed &lt; 24 hours</t>
  </si>
  <si>
    <t xml:space="preserve">TRANSPORT, MOVEMENT, HIRING, OPERATE &amp; MAINTAIN OF LARGE/ HEAVY ITEMS &amp; MATERIALS </t>
  </si>
  <si>
    <t>Gearbox Aerator</t>
  </si>
  <si>
    <t>FlenderZR108-K2-S132M4W</t>
  </si>
  <si>
    <t>Surface Aerator</t>
  </si>
  <si>
    <t>Kalbskopf Prentel</t>
  </si>
  <si>
    <t>SBR Sludge Pump</t>
  </si>
  <si>
    <t>Ebara DWO 4007</t>
  </si>
  <si>
    <t>Impellar/Mechanical Seal</t>
  </si>
  <si>
    <t>Submersible Pump</t>
  </si>
  <si>
    <t>DP Type DP3057</t>
  </si>
  <si>
    <t>Actuated Valves</t>
  </si>
  <si>
    <t>GC Barrs</t>
  </si>
  <si>
    <t>Level Float Switch</t>
  </si>
  <si>
    <t>ITT Flygtt ENM6</t>
  </si>
  <si>
    <t>Solenoid Valves</t>
  </si>
  <si>
    <t>Burkett 4/2 way 230V</t>
  </si>
  <si>
    <t>Compressor</t>
  </si>
  <si>
    <t>Fini SKM10-2M</t>
  </si>
  <si>
    <t>Dosing Pump</t>
  </si>
  <si>
    <t>Grundfos 208.18.10013</t>
  </si>
  <si>
    <t>Grundfos DM 1208</t>
  </si>
  <si>
    <t>Pipes</t>
  </si>
  <si>
    <t>Hot Dipped Galvanised</t>
  </si>
  <si>
    <t>MATERIALS &amp; SPARES SUPPLY</t>
  </si>
  <si>
    <t>P&amp;G's NON ROUTINE: SHE-, MANAGEMENT-&amp; SITE ESTABLISHMENT COSTS for CALL OUTS</t>
  </si>
  <si>
    <t>FLOW METERS</t>
  </si>
  <si>
    <t>ELECTRICAL EXTENTION CORD(s): 3 PHASE 380 V</t>
  </si>
  <si>
    <t>ELECTRICAL EXTENTION CORD(s): 220 V</t>
  </si>
  <si>
    <t>POWER TOOLS</t>
  </si>
  <si>
    <t>SEWAGE SPILL KIT &amp; REPLENISHMENT</t>
  </si>
  <si>
    <t>Gearbox Aerator: OIL</t>
  </si>
  <si>
    <t>Mobile Sump pump</t>
  </si>
  <si>
    <t>DRYING BEDS</t>
  </si>
  <si>
    <t>New gearbox complete</t>
  </si>
  <si>
    <t>Gearbox Oil,</t>
  </si>
  <si>
    <t xml:space="preserve">Seals, </t>
  </si>
  <si>
    <t>Gaskets</t>
  </si>
  <si>
    <t>R/SET</t>
  </si>
  <si>
    <t>Bearings</t>
  </si>
  <si>
    <t>Blades</t>
  </si>
  <si>
    <t>New Surface Aerator</t>
  </si>
  <si>
    <t>Impellar</t>
  </si>
  <si>
    <t>Mechanical Seal</t>
  </si>
  <si>
    <t>Valve</t>
  </si>
  <si>
    <t>Actuator 80mm</t>
  </si>
  <si>
    <t>Valve 80mm</t>
  </si>
  <si>
    <t>Actuator 150mm</t>
  </si>
  <si>
    <t>Valve 150mm</t>
  </si>
  <si>
    <t>Pear type float, 230V</t>
  </si>
  <si>
    <t>230V Coils</t>
  </si>
  <si>
    <t>V Belts</t>
  </si>
  <si>
    <t>Compressor Oil</t>
  </si>
  <si>
    <t>Drain Cock</t>
  </si>
  <si>
    <t>Complete new Compressor</t>
  </si>
  <si>
    <t>Complete new Pump</t>
  </si>
  <si>
    <t>6 MM Polypropylene Tubing</t>
  </si>
  <si>
    <t>4 MM Polypropylene Tubing</t>
  </si>
  <si>
    <t>1/2 INCH</t>
  </si>
  <si>
    <t>4 INCH</t>
  </si>
  <si>
    <t>SOFTWARE UPGRADE (OEM PRENTEC TECHNICAL SERVICES</t>
  </si>
  <si>
    <t>HMI: MODEL: PWS6500S-S, VERSION:V11-12-10, DATE: 0749, S/N: 6500005879, 24VDC/12W</t>
  </si>
  <si>
    <t>Provision of General Site S&amp; WTW Operating &amp; Maintenance for the Ingula Pumped Storage Scheme</t>
  </si>
  <si>
    <t>CONTROL STW</t>
  </si>
  <si>
    <t>sum</t>
  </si>
  <si>
    <t>Flowmeter 5W4C1H-10KC1/0 (5W4C1H-AAELHP4AUD5K0A+AA) Promag W 400 DN100 4"</t>
  </si>
  <si>
    <t>SUM</t>
  </si>
  <si>
    <t>BUDGET ALLOWED</t>
  </si>
  <si>
    <t>ADDATIVES</t>
  </si>
  <si>
    <t>HYDRO CARBON SPILL KIT REPLENISHMENT: OILSEP 4m Booms
• Absorbent booms for wet or dry surfaces
• 4m x 19cm</t>
  </si>
  <si>
    <t>PLUMBING SPARES</t>
  </si>
  <si>
    <t>FLOW METER COMPLETE WITH CALIBRATION CERTIFICATE</t>
  </si>
  <si>
    <t>HDPE 75 MM Pipe</t>
  </si>
  <si>
    <t>75 MM HDPE Couplings</t>
  </si>
  <si>
    <t>(75 MM X 80 MM) Compression Male Adaptor</t>
  </si>
  <si>
    <t xml:space="preserve">VJ Flange adaptor 160 MM </t>
  </si>
  <si>
    <t>160 MM Metal flange</t>
  </si>
  <si>
    <t>160 MM Flange Gasket</t>
  </si>
  <si>
    <t>(150 MM X 100 MM) Bush reducer</t>
  </si>
  <si>
    <t>(100 MM x 80MM) Bush reducer</t>
  </si>
  <si>
    <t>75 MM HDPE 90 Degree Bends</t>
  </si>
  <si>
    <t>OEM PRENTEC</t>
  </si>
  <si>
    <t>Mobile Sump pump:GRUNDFOS SL pump: Product No.: 96106566</t>
  </si>
  <si>
    <t>TRANSPORT AND DELIVER SEWAGE TO LADYSMITH MUNIC SEWAGE WORKS 60 KM FROM INGULLA (120 KM ROUND TRIP)</t>
  </si>
  <si>
    <t xml:space="preserve">Operating of SMALL TOOLS &amp; EQUIPMENT will be covered under rates as per Labour rates. Labour supplied full time and/  or additional to be able to Operate small tools safely. No mark up on Labour. </t>
  </si>
  <si>
    <t>SEWAGE OFF SITE REMOVAL, SUCKING/TANKERING all labour, operating &amp; maintenance included</t>
  </si>
  <si>
    <t xml:space="preserve">CRANE: operate, maintain and render service. </t>
  </si>
  <si>
    <t>CRANE &amp; RIGGING EQUIPMENT hiring</t>
  </si>
  <si>
    <t>Supply, deliver&amp; operate CRANE &amp; slings all permits to move crane, labour, operating &amp; maintenance included</t>
  </si>
  <si>
    <t>Collect CRANE &amp; RIGGING EQUIPMENT, all transport permits and resources incl</t>
  </si>
  <si>
    <t>CRANE FOR GEARBOX REMOVAL/ PLACEMENT</t>
  </si>
  <si>
    <t>MEWP (CHERRY PICKER) FOR PIPE &amp; VALVE REPLACEMENT &amp; REPAIRS UNDERGROUND</t>
  </si>
  <si>
    <t>Collect MEWP EQUIPMENT, all transport permits and resources incl</t>
  </si>
  <si>
    <t>MEWP EQUIPMENT hiring</t>
  </si>
  <si>
    <t xml:space="preserve">MEWP: operate, maintain and render service. </t>
  </si>
  <si>
    <t>Collect COMPRESSOR &amp; EQUIPMENT, all transport permits and resources incl</t>
  </si>
  <si>
    <t>COMPRESSOR &amp; EQUIPMENT hiring</t>
  </si>
  <si>
    <t>Supply, deliver&amp; operate MEWP &amp; slings all permits to move CHERRY PICKER, labour, operating &amp; maintenance included</t>
  </si>
  <si>
    <t xml:space="preserve">COMPRESSOR: operate, maintain and render service. </t>
  </si>
  <si>
    <t>Supply, deliver&amp; operate COMPRESSOR / HIGH PRESSURE WATERJET CLEANER inluding Piping to reach 30 m, labour, operating &amp; maintenance included</t>
  </si>
  <si>
    <t>MOBILE (diesel driven )COMPRESSOR / HIGH PRESSURE (2500 PSI) WATER JET FOR PIPE FLUSHING</t>
  </si>
  <si>
    <t>HIGH PRESSURE (2500 PSI) WATER JET FOR PIPE FLUSHING</t>
  </si>
  <si>
    <t>Normal work-week (Monday to Friday between 7:00am to 4:00pm)</t>
  </si>
  <si>
    <t>4 (a)</t>
  </si>
  <si>
    <t>R/KIT</t>
  </si>
  <si>
    <t>WEEKLY SEWAGE REMOVAL FROM SECURITY ACCESS FACILITIES AT ENTRANCE TO THE MAT</t>
  </si>
  <si>
    <t>Price List -Option A with activities</t>
  </si>
  <si>
    <r>
      <t xml:space="preserve">Supervisor, Plumber, Management &amp; Specialists: Routine-,travelling to and from Ingula Pumped Storage Scheme Site </t>
    </r>
    <r>
      <rPr>
        <b/>
        <sz val="11"/>
        <color rgb="FFFF0000"/>
        <rFont val="Arial"/>
        <family val="2"/>
      </rPr>
      <t>(from lower to upper site if and when required)</t>
    </r>
  </si>
  <si>
    <t>SUPPLY MATERIAL, PREPARE &amp; APPLY MATERIAL including EQUIPMENT &amp; TOOLS, CLEANING MATERIALS &amp; CONSUMABLES: (excl P&amp;G, LABOUR,TRANSPORT  COVERED  IN OTHER SECTIONS IF APPLICABLE.</t>
  </si>
  <si>
    <t>PRELIMINARY &amp; GENERAL PRICING FOR SHE -, MANAGEMENT - &amp; SITE ESTABLISHMENT EXPENSES</t>
  </si>
  <si>
    <t>SPECIAL TOOLS &amp; EQUIPMENT : SMALL- MEDIUM NOT PART OF MATERIAL APPLICATION SERVICES</t>
  </si>
  <si>
    <t>5.2.1</t>
  </si>
  <si>
    <t>ROUTINE O &amp; M</t>
  </si>
  <si>
    <t>ROUTINE MATERIALS &amp; SPARES</t>
  </si>
  <si>
    <t>ROUTINE TOOLS &amp; EQUIPMENT</t>
  </si>
  <si>
    <t>SEWAGE SPILL KIT INCL TROLLEY BIN</t>
  </si>
  <si>
    <t>ROUTINE O&amp;M</t>
  </si>
  <si>
    <t>NON ROUTINE O &amp; M: CALL OUTS, BREAKDOWNS &amp; IMPROVEMENTS</t>
  </si>
  <si>
    <t>OVERHEADS /MANAGEMENT(DIRECT -&amp; CONTRACTOR'S FEE% )</t>
  </si>
  <si>
    <t>B1</t>
  </si>
  <si>
    <t>% OF TOTAL (SUM 1-5)</t>
  </si>
  <si>
    <t>SITE ESTABLISHMENT: All SHE related cost to be included above. Transport, accommodation and living out for persons on breakwons &amp; improvement projects from outside Ladysmith for NON ROUTINE WORK to be covered lower down. DIRECT &amp; SUB CONTRACTOR's FEE % to COVER OVERHEADS ( CALC at end of PRICE LIST)</t>
  </si>
  <si>
    <r>
      <t xml:space="preserve">OTHER TRAVELLING: Non Routine- &amp; Call out travelling to and from Ingula Pumped Storage Scheme Site </t>
    </r>
    <r>
      <rPr>
        <sz val="11"/>
        <color rgb="FFFF0000"/>
        <rFont val="Arial"/>
        <family val="2"/>
      </rPr>
      <t>(from lower to upper site if and when required)</t>
    </r>
  </si>
  <si>
    <t>Person nights allowed over 5 years</t>
  </si>
  <si>
    <t>R/night/person</t>
  </si>
  <si>
    <t>SUPPLY &amp; OFFLOAD/LOAD MATERIALS, PREPARE &amp; APPLY MATERIAL including EQUIPMENT &amp; TOOLS, CLEANING MATERIALS &amp; CONSUMABLES: (excl P&amp;G, LABOUR, TRANSPORT LIVING OUT &amp; ACCOMMODATION WHICH ARE COVERED  IN OTHER SECTIONS IF APPLICABLE.</t>
  </si>
  <si>
    <t>LIFTING EQUIPMENT TO RAISE BOREHOLE PUMP (80M) &amp; SUMP PUMPS (3M)</t>
  </si>
  <si>
    <t>5 (a)</t>
  </si>
  <si>
    <t>5(a)</t>
  </si>
  <si>
    <t>Price List -Option A &amp; ACTIVITIES PRICING</t>
  </si>
  <si>
    <t>NONE ROUTINE O&amp;M</t>
  </si>
  <si>
    <t>A+B</t>
  </si>
  <si>
    <t>SUPPLY, PREPARE &amp; APPLY MATERIAL/SPARES including EQUIPMENT &amp; TOOLS, CLEANING MATERIALS &amp; CONSUMABLES:</t>
  </si>
  <si>
    <t xml:space="preserve"> (excl P&amp;G, LABOUR, TRANSPORT, LIVING OUT &amp; ACCOMMODATION WHICH ARE COVERED  IN OTHER SECTIONS IF APPLICABLE.</t>
  </si>
  <si>
    <t xml:space="preserve"> (excl P&amp;G, LABOUR &amp; TRANSPORT COVERED ELSEWHERE)</t>
  </si>
  <si>
    <t>SUPPLY &amp; DELIVER MATERIAL, PREPARE &amp; APPLY MATERIAL including EQUIPMENT &amp; TOOLS, CLEANING MATERIALS &amp; CONSUMABLES:</t>
  </si>
  <si>
    <t xml:space="preserve">Provision of SEWAGE- &amp; WATER TREATMENT PLANTS &amp; RETICULATION O&amp;M </t>
  </si>
  <si>
    <t>GAS TESTING ( for METHANE, calibrated)</t>
  </si>
  <si>
    <t>Any SHE equipment not covered under SHE cost to be detailed here &amp; priced</t>
  </si>
  <si>
    <t>R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</si>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</sst>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 * #,##0_ ;_ * \-#,##0_ ;_ * &quot;-&quot;_ ;_ @_ "/>
    <numFmt numFmtId="165" formatCode="_ * #,##0.00_ ;_ * \-#,##0.00_ ;_ * &quot;-&quot;??_ ;_ @_ "/>
    <numFmt numFmtId="166" formatCode="_ [$R-1C09]\ * #,##0.00_ ;_ [$R-1C09]\ * \-#,##0.00_ ;_ [$R-1C09]\ * &quot;-&quot;??_ ;_ @_ "/>
    <numFmt numFmtId="167" formatCode="_ * #,##0.00_ ;_ * \-#,##0.00_ ;_ * &quot;-&quot;_ ;_ @_ "/>
    <numFmt numFmtId="168" formatCode="#,##0_ ;\-#,##0\ "/>
    <numFmt numFmtId="169" formatCode="&quot;R&quot;\ #,##0.00"/>
    <numFmt numFmtId="170" formatCode="_-[$R-1C09]* #,##0.00_-;\-[$R-1C09]* #,##0.00_-;_-[$R-1C09]* &quot;-&quot;??_-;_-@_-"/>
  </numFmts>
  <fonts count="36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1"/>
      <color indexed="8"/>
      <name val="Calibri"/>
      <family val="2"/>
      <charset val="134"/>
    </font>
    <font>
      <b/>
      <sz val="11"/>
      <color indexed="8"/>
      <name val="Arial"/>
      <family val="2"/>
    </font>
    <font>
      <b/>
      <sz val="14"/>
      <color theme="1"/>
      <name val="Arial"/>
      <family val="2"/>
    </font>
    <font>
      <sz val="10"/>
      <color theme="1"/>
      <name val="Arial"/>
      <family val="2"/>
    </font>
    <font>
      <b/>
      <sz val="14"/>
      <name val="Arial"/>
      <family val="2"/>
    </font>
    <font>
      <sz val="11"/>
      <name val="Arial"/>
      <family val="2"/>
    </font>
    <font>
      <sz val="11"/>
      <color theme="1"/>
      <name val="Arial"/>
      <family val="2"/>
    </font>
    <font>
      <sz val="14"/>
      <color theme="1"/>
      <name val="Arial"/>
      <family val="2"/>
    </font>
    <font>
      <b/>
      <sz val="16"/>
      <color theme="1"/>
      <name val="Arial"/>
      <family val="2"/>
    </font>
    <font>
      <b/>
      <sz val="16"/>
      <name val="Arial"/>
      <family val="2"/>
    </font>
    <font>
      <sz val="11"/>
      <color rgb="FFFF0000"/>
      <name val="Arial"/>
      <family val="2"/>
    </font>
    <font>
      <sz val="9"/>
      <color theme="1"/>
      <name val="Arial"/>
      <family val="2"/>
    </font>
    <font>
      <sz val="10"/>
      <name val="Arial"/>
      <family val="2"/>
    </font>
    <font>
      <u/>
      <sz val="10"/>
      <color rgb="FF000000"/>
      <name val="Arial"/>
      <family val="2"/>
    </font>
    <font>
      <b/>
      <u/>
      <sz val="11"/>
      <color rgb="FF000000"/>
      <name val="Arial"/>
      <family val="2"/>
    </font>
    <font>
      <sz val="10"/>
      <color rgb="FF000000"/>
      <name val="Arial Narrow"/>
      <family val="2"/>
    </font>
    <font>
      <sz val="10"/>
      <name val="Arial Narrow"/>
      <family val="2"/>
    </font>
    <font>
      <b/>
      <sz val="14"/>
      <color indexed="8"/>
      <name val="Arial"/>
      <family val="2"/>
    </font>
    <font>
      <b/>
      <sz val="18"/>
      <color theme="1"/>
      <name val="Arial"/>
      <family val="2"/>
    </font>
    <font>
      <sz val="18"/>
      <color theme="1"/>
      <name val="Arial"/>
      <family val="2"/>
    </font>
    <font>
      <sz val="18"/>
      <name val="Arial"/>
      <family val="2"/>
    </font>
    <font>
      <b/>
      <sz val="18"/>
      <name val="Arial"/>
      <family val="2"/>
    </font>
    <font>
      <b/>
      <sz val="18"/>
      <color rgb="FFFF0000"/>
      <name val="Arial"/>
      <family val="2"/>
    </font>
    <font>
      <b/>
      <sz val="11"/>
      <name val="Arial"/>
      <family val="2"/>
    </font>
    <font>
      <b/>
      <sz val="12"/>
      <color theme="1"/>
      <name val="Arial"/>
      <family val="2"/>
    </font>
    <font>
      <b/>
      <sz val="12"/>
      <name val="Arial"/>
      <family val="2"/>
    </font>
    <font>
      <b/>
      <sz val="11"/>
      <color rgb="FFFF0000"/>
      <name val="Arial"/>
      <family val="2"/>
    </font>
    <font>
      <sz val="12"/>
      <color rgb="FF000000"/>
      <name val="Calibri"/>
      <family val="2"/>
    </font>
    <font>
      <sz val="11"/>
      <color rgb="FF000000"/>
      <name val="Arial"/>
      <family val="2"/>
    </font>
    <font>
      <b/>
      <sz val="18"/>
      <color indexed="8"/>
      <name val="Arial"/>
      <family val="2"/>
    </font>
    <font>
      <b/>
      <sz val="20"/>
      <color theme="1"/>
      <name val="Arial"/>
      <family val="2"/>
    </font>
    <font>
      <sz val="2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B0F0"/>
        <bgColor indexed="64"/>
      </patternFill>
    </fill>
  </fills>
  <borders count="19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indexed="64"/>
      </left>
      <right style="dashed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 style="dashed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 style="thin">
        <color indexed="64"/>
      </right>
      <top style="dashed">
        <color auto="1"/>
      </top>
      <bottom style="dashed">
        <color auto="1"/>
      </bottom>
      <diagonal/>
    </border>
    <border>
      <left style="thin">
        <color indexed="64"/>
      </left>
      <right style="dashed">
        <color auto="1"/>
      </right>
      <top style="dashed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indexed="64"/>
      </left>
      <right/>
      <top style="thin">
        <color indexed="64"/>
      </top>
      <bottom style="dashed">
        <color auto="1"/>
      </bottom>
      <diagonal/>
    </border>
    <border>
      <left style="thin">
        <color indexed="64"/>
      </left>
      <right/>
      <top style="dashed">
        <color auto="1"/>
      </top>
      <bottom style="dashed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ashed">
        <color auto="1"/>
      </left>
      <right style="dashed">
        <color auto="1"/>
      </right>
      <top/>
      <bottom style="dashed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dashed">
        <color auto="1"/>
      </right>
      <top/>
      <bottom style="dashed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5" fontId="1" fillId="0" borderId="0" applyFont="0" applyFill="0" applyBorder="0" applyAlignment="0" applyProtection="0"/>
    <xf numFmtId="0" fontId="4" fillId="0" borderId="0">
      <alignment vertical="center"/>
    </xf>
    <xf numFmtId="9" fontId="1" fillId="0" borderId="0" applyFont="0" applyFill="0" applyBorder="0" applyAlignment="0" applyProtection="0"/>
  </cellStyleXfs>
  <cellXfs count="351">
    <xf numFmtId="0" fontId="0" fillId="0" borderId="0" xfId="0"/>
    <xf numFmtId="0" fontId="3" fillId="0" borderId="1" xfId="0" applyFont="1" applyBorder="1" applyAlignment="1">
      <alignment horizontal="center" vertical="center"/>
    </xf>
    <xf numFmtId="0" fontId="5" fillId="0" borderId="1" xfId="2" applyFont="1" applyBorder="1" applyAlignment="1">
      <alignment horizontal="center" vertical="center"/>
    </xf>
    <xf numFmtId="165" fontId="3" fillId="0" borderId="1" xfId="1" applyFont="1" applyBorder="1" applyAlignment="1">
      <alignment horizontal="center" vertical="center"/>
    </xf>
    <xf numFmtId="166" fontId="3" fillId="0" borderId="1" xfId="0" applyNumberFormat="1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2" fillId="0" borderId="6" xfId="0" applyFont="1" applyBorder="1" applyAlignment="1">
      <alignment horizontal="left" vertical="center"/>
    </xf>
    <xf numFmtId="165" fontId="6" fillId="0" borderId="3" xfId="1" applyFont="1" applyBorder="1" applyAlignment="1" applyProtection="1">
      <alignment vertical="center"/>
      <protection locked="0"/>
    </xf>
    <xf numFmtId="164" fontId="9" fillId="0" borderId="3" xfId="0" applyNumberFormat="1" applyFont="1" applyBorder="1" applyAlignment="1" applyProtection="1">
      <alignment horizontal="center" vertical="center" wrapText="1"/>
      <protection hidden="1"/>
    </xf>
    <xf numFmtId="165" fontId="10" fillId="0" borderId="3" xfId="1" applyFont="1" applyBorder="1" applyAlignment="1" applyProtection="1">
      <alignment vertical="center"/>
      <protection locked="0"/>
    </xf>
    <xf numFmtId="0" fontId="11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164" fontId="10" fillId="0" borderId="0" xfId="0" applyNumberFormat="1" applyFont="1" applyAlignment="1">
      <alignment vertical="center"/>
    </xf>
    <xf numFmtId="165" fontId="10" fillId="0" borderId="0" xfId="1" applyFont="1" applyAlignment="1">
      <alignment vertical="center"/>
    </xf>
    <xf numFmtId="166" fontId="10" fillId="0" borderId="0" xfId="0" applyNumberFormat="1" applyFont="1" applyAlignment="1">
      <alignment vertical="center"/>
    </xf>
    <xf numFmtId="0" fontId="10" fillId="0" borderId="2" xfId="0" applyFont="1" applyBorder="1" applyAlignment="1">
      <alignment horizontal="center" vertical="center"/>
    </xf>
    <xf numFmtId="0" fontId="10" fillId="0" borderId="3" xfId="0" applyFont="1" applyBorder="1" applyAlignment="1" applyProtection="1">
      <alignment vertical="center" wrapText="1"/>
      <protection locked="0"/>
    </xf>
    <xf numFmtId="0" fontId="10" fillId="0" borderId="3" xfId="0" applyFont="1" applyBorder="1" applyAlignment="1">
      <alignment horizontal="left" vertical="center"/>
    </xf>
    <xf numFmtId="0" fontId="10" fillId="0" borderId="3" xfId="0" applyFont="1" applyBorder="1" applyAlignment="1">
      <alignment horizontal="center" vertical="center"/>
    </xf>
    <xf numFmtId="164" fontId="10" fillId="0" borderId="3" xfId="0" applyNumberFormat="1" applyFont="1" applyBorder="1" applyAlignment="1" applyProtection="1">
      <alignment horizontal="center" vertical="center"/>
      <protection hidden="1"/>
    </xf>
    <xf numFmtId="166" fontId="10" fillId="0" borderId="4" xfId="0" applyNumberFormat="1" applyFont="1" applyBorder="1" applyAlignment="1">
      <alignment vertical="center"/>
    </xf>
    <xf numFmtId="164" fontId="10" fillId="3" borderId="3" xfId="0" applyNumberFormat="1" applyFont="1" applyFill="1" applyBorder="1" applyAlignment="1" applyProtection="1">
      <alignment horizontal="center" vertical="center" wrapText="1"/>
      <protection hidden="1"/>
    </xf>
    <xf numFmtId="0" fontId="6" fillId="0" borderId="3" xfId="0" applyFont="1" applyBorder="1" applyAlignment="1">
      <alignment horizontal="left" vertical="center"/>
    </xf>
    <xf numFmtId="0" fontId="6" fillId="0" borderId="3" xfId="0" applyFont="1" applyBorder="1" applyAlignment="1">
      <alignment horizontal="center" vertical="center"/>
    </xf>
    <xf numFmtId="0" fontId="9" fillId="0" borderId="0" xfId="0" applyFont="1" applyBorder="1" applyAlignment="1" applyProtection="1">
      <alignment horizontal="left" vertical="center" wrapText="1"/>
      <protection locked="0"/>
    </xf>
    <xf numFmtId="165" fontId="10" fillId="2" borderId="3" xfId="1" applyFont="1" applyFill="1" applyBorder="1" applyAlignment="1" applyProtection="1">
      <alignment vertical="center"/>
      <protection locked="0"/>
    </xf>
    <xf numFmtId="0" fontId="10" fillId="0" borderId="0" xfId="0" applyFont="1" applyBorder="1" applyAlignment="1" applyProtection="1">
      <alignment horizontal="left" vertical="center" wrapText="1"/>
      <protection locked="0"/>
    </xf>
    <xf numFmtId="0" fontId="12" fillId="0" borderId="2" xfId="0" applyFont="1" applyBorder="1" applyAlignment="1">
      <alignment horizontal="center" vertical="center"/>
    </xf>
    <xf numFmtId="0" fontId="12" fillId="0" borderId="3" xfId="0" applyFont="1" applyBorder="1" applyAlignment="1">
      <alignment horizontal="left" vertical="center"/>
    </xf>
    <xf numFmtId="0" fontId="12" fillId="0" borderId="3" xfId="0" applyFont="1" applyBorder="1" applyAlignment="1">
      <alignment horizontal="center" vertical="center"/>
    </xf>
    <xf numFmtId="0" fontId="12" fillId="0" borderId="0" xfId="0" applyFont="1" applyAlignment="1">
      <alignment vertical="center"/>
    </xf>
    <xf numFmtId="0" fontId="6" fillId="0" borderId="5" xfId="0" applyFont="1" applyBorder="1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4" fontId="10" fillId="0" borderId="0" xfId="0" applyNumberFormat="1" applyFont="1" applyAlignment="1">
      <alignment vertical="center" wrapText="1"/>
    </xf>
    <xf numFmtId="0" fontId="3" fillId="0" borderId="0" xfId="0" applyFont="1" applyAlignment="1">
      <alignment horizontal="left" vertical="center"/>
    </xf>
    <xf numFmtId="0" fontId="16" fillId="2" borderId="6" xfId="0" applyFont="1" applyFill="1" applyBorder="1" applyAlignment="1">
      <alignment horizontal="left" vertical="center"/>
    </xf>
    <xf numFmtId="164" fontId="10" fillId="3" borderId="0" xfId="0" applyNumberFormat="1" applyFont="1" applyFill="1" applyAlignment="1">
      <alignment vertical="center" wrapText="1"/>
    </xf>
    <xf numFmtId="0" fontId="3" fillId="0" borderId="0" xfId="0" applyFont="1" applyAlignment="1">
      <alignment vertical="center"/>
    </xf>
    <xf numFmtId="0" fontId="10" fillId="0" borderId="0" xfId="0" applyFont="1" applyBorder="1" applyAlignment="1">
      <alignment vertical="center"/>
    </xf>
    <xf numFmtId="0" fontId="3" fillId="0" borderId="0" xfId="0" applyFont="1" applyAlignment="1">
      <alignment vertical="center" wrapText="1"/>
    </xf>
    <xf numFmtId="0" fontId="10" fillId="0" borderId="0" xfId="0" applyFont="1" applyAlignment="1">
      <alignment vertical="center" wrapText="1"/>
    </xf>
    <xf numFmtId="0" fontId="10" fillId="0" borderId="0" xfId="0" applyFont="1" applyAlignment="1">
      <alignment horizontal="right" vertical="center"/>
    </xf>
    <xf numFmtId="0" fontId="10" fillId="0" borderId="6" xfId="0" applyFont="1" applyBorder="1" applyAlignment="1">
      <alignment vertical="center"/>
    </xf>
    <xf numFmtId="0" fontId="3" fillId="0" borderId="6" xfId="0" applyFont="1" applyBorder="1" applyAlignment="1">
      <alignment horizontal="right" vertical="center"/>
    </xf>
    <xf numFmtId="0" fontId="6" fillId="0" borderId="6" xfId="0" applyFont="1" applyBorder="1" applyAlignment="1">
      <alignment horizontal="right" vertical="center"/>
    </xf>
    <xf numFmtId="0" fontId="6" fillId="0" borderId="6" xfId="0" applyFont="1" applyBorder="1" applyAlignment="1" applyProtection="1">
      <alignment vertical="center" wrapText="1"/>
      <protection locked="0"/>
    </xf>
    <xf numFmtId="0" fontId="10" fillId="0" borderId="6" xfId="0" applyFont="1" applyBorder="1" applyAlignment="1">
      <alignment horizontal="left" vertical="center"/>
    </xf>
    <xf numFmtId="0" fontId="10" fillId="0" borderId="6" xfId="0" applyFont="1" applyBorder="1" applyAlignment="1">
      <alignment horizontal="center" vertical="center"/>
    </xf>
    <xf numFmtId="164" fontId="10" fillId="0" borderId="6" xfId="0" applyNumberFormat="1" applyFont="1" applyBorder="1" applyAlignment="1" applyProtection="1">
      <alignment horizontal="center" vertical="center"/>
      <protection hidden="1"/>
    </xf>
    <xf numFmtId="165" fontId="10" fillId="0" borderId="6" xfId="1" applyFont="1" applyBorder="1" applyAlignment="1" applyProtection="1">
      <alignment vertical="center"/>
      <protection locked="0"/>
    </xf>
    <xf numFmtId="0" fontId="11" fillId="0" borderId="6" xfId="0" applyFont="1" applyBorder="1" applyAlignment="1">
      <alignment vertical="center"/>
    </xf>
    <xf numFmtId="0" fontId="11" fillId="0" borderId="6" xfId="0" applyFont="1" applyBorder="1" applyAlignment="1">
      <alignment horizontal="right" vertical="center"/>
    </xf>
    <xf numFmtId="0" fontId="11" fillId="0" borderId="6" xfId="0" applyFont="1" applyBorder="1"/>
    <xf numFmtId="164" fontId="11" fillId="4" borderId="6" xfId="0" applyNumberFormat="1" applyFont="1" applyFill="1" applyBorder="1" applyAlignment="1" applyProtection="1">
      <alignment horizontal="center" vertical="center"/>
      <protection hidden="1"/>
    </xf>
    <xf numFmtId="0" fontId="10" fillId="0" borderId="6" xfId="0" applyFont="1" applyBorder="1" applyAlignment="1">
      <alignment horizontal="right" vertical="center"/>
    </xf>
    <xf numFmtId="164" fontId="10" fillId="0" borderId="6" xfId="0" applyNumberFormat="1" applyFont="1" applyBorder="1" applyAlignment="1">
      <alignment vertical="center" wrapText="1"/>
    </xf>
    <xf numFmtId="166" fontId="10" fillId="0" borderId="6" xfId="0" applyNumberFormat="1" applyFont="1" applyBorder="1" applyAlignment="1">
      <alignment vertical="center"/>
    </xf>
    <xf numFmtId="0" fontId="10" fillId="0" borderId="6" xfId="0" applyFont="1" applyBorder="1" applyAlignment="1">
      <alignment wrapText="1"/>
    </xf>
    <xf numFmtId="164" fontId="10" fillId="4" borderId="6" xfId="0" applyNumberFormat="1" applyFont="1" applyFill="1" applyBorder="1" applyAlignment="1" applyProtection="1">
      <alignment horizontal="center" vertical="center"/>
      <protection hidden="1"/>
    </xf>
    <xf numFmtId="165" fontId="10" fillId="2" borderId="6" xfId="1" applyFont="1" applyFill="1" applyBorder="1" applyAlignment="1" applyProtection="1">
      <alignment vertical="center"/>
      <protection locked="0"/>
    </xf>
    <xf numFmtId="0" fontId="10" fillId="0" borderId="6" xfId="0" applyFont="1" applyBorder="1" applyAlignment="1">
      <alignment vertical="center" wrapText="1"/>
    </xf>
    <xf numFmtId="0" fontId="10" fillId="0" borderId="6" xfId="0" applyFont="1" applyBorder="1" applyAlignment="1" applyProtection="1">
      <alignment vertical="center" wrapText="1"/>
      <protection locked="0"/>
    </xf>
    <xf numFmtId="0" fontId="6" fillId="0" borderId="6" xfId="0" applyFont="1" applyBorder="1" applyAlignment="1">
      <alignment vertical="center"/>
    </xf>
    <xf numFmtId="0" fontId="6" fillId="0" borderId="6" xfId="0" applyFont="1" applyBorder="1" applyAlignment="1">
      <alignment horizontal="left" vertical="center"/>
    </xf>
    <xf numFmtId="0" fontId="6" fillId="0" borderId="6" xfId="0" applyFont="1" applyBorder="1" applyAlignment="1">
      <alignment horizontal="center" vertical="center"/>
    </xf>
    <xf numFmtId="164" fontId="9" fillId="0" borderId="6" xfId="0" applyNumberFormat="1" applyFont="1" applyBorder="1" applyAlignment="1" applyProtection="1">
      <alignment horizontal="center" vertical="center" wrapText="1"/>
      <protection hidden="1"/>
    </xf>
    <xf numFmtId="166" fontId="6" fillId="0" borderId="6" xfId="0" applyNumberFormat="1" applyFont="1" applyBorder="1" applyAlignment="1">
      <alignment vertical="center"/>
    </xf>
    <xf numFmtId="0" fontId="3" fillId="0" borderId="6" xfId="0" applyFont="1" applyBorder="1" applyAlignment="1" applyProtection="1">
      <alignment vertical="center" wrapText="1"/>
      <protection locked="0"/>
    </xf>
    <xf numFmtId="0" fontId="6" fillId="0" borderId="6" xfId="0" applyFont="1" applyBorder="1" applyAlignment="1">
      <alignment horizontal="center" vertical="center" wrapText="1"/>
    </xf>
    <xf numFmtId="0" fontId="21" fillId="0" borderId="6" xfId="2" applyFont="1" applyBorder="1" applyAlignment="1">
      <alignment horizontal="center" vertical="center"/>
    </xf>
    <xf numFmtId="164" fontId="6" fillId="0" borderId="6" xfId="0" applyNumberFormat="1" applyFont="1" applyBorder="1" applyAlignment="1">
      <alignment horizontal="center" vertical="center" wrapText="1"/>
    </xf>
    <xf numFmtId="166" fontId="6" fillId="0" borderId="6" xfId="0" applyNumberFormat="1" applyFont="1" applyBorder="1" applyAlignment="1">
      <alignment horizontal="center" vertical="center"/>
    </xf>
    <xf numFmtId="0" fontId="21" fillId="0" borderId="6" xfId="2" applyFont="1" applyBorder="1" applyAlignment="1">
      <alignment horizontal="center" vertical="center" wrapText="1"/>
    </xf>
    <xf numFmtId="0" fontId="10" fillId="0" borderId="6" xfId="0" applyFont="1" applyBorder="1" applyAlignment="1">
      <alignment horizontal="left" vertical="center" wrapText="1"/>
    </xf>
    <xf numFmtId="0" fontId="11" fillId="0" borderId="6" xfId="0" applyFont="1" applyBorder="1" applyAlignment="1">
      <alignment vertical="center" wrapText="1"/>
    </xf>
    <xf numFmtId="0" fontId="6" fillId="0" borderId="6" xfId="0" applyFont="1" applyBorder="1" applyAlignment="1">
      <alignment horizontal="left" vertical="center" wrapText="1"/>
    </xf>
    <xf numFmtId="0" fontId="3" fillId="0" borderId="6" xfId="0" applyFont="1" applyBorder="1" applyAlignment="1">
      <alignment vertical="center" wrapText="1"/>
    </xf>
    <xf numFmtId="0" fontId="10" fillId="0" borderId="6" xfId="0" applyFont="1" applyBorder="1"/>
    <xf numFmtId="0" fontId="6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0" fontId="10" fillId="0" borderId="3" xfId="0" applyFont="1" applyBorder="1" applyAlignment="1" applyProtection="1">
      <alignment horizontal="left" vertical="center" wrapText="1"/>
      <protection locked="0"/>
    </xf>
    <xf numFmtId="0" fontId="7" fillId="5" borderId="6" xfId="0" applyFont="1" applyFill="1" applyBorder="1" applyAlignment="1">
      <alignment horizontal="left" wrapText="1"/>
    </xf>
    <xf numFmtId="0" fontId="17" fillId="5" borderId="6" xfId="0" applyFont="1" applyFill="1" applyBorder="1" applyAlignment="1">
      <alignment horizontal="left" wrapText="1"/>
    </xf>
    <xf numFmtId="0" fontId="18" fillId="5" borderId="6" xfId="0" applyFont="1" applyFill="1" applyBorder="1" applyAlignment="1">
      <alignment horizontal="left" vertical="center" wrapText="1"/>
    </xf>
    <xf numFmtId="164" fontId="9" fillId="4" borderId="6" xfId="0" applyNumberFormat="1" applyFont="1" applyFill="1" applyBorder="1" applyAlignment="1" applyProtection="1">
      <alignment horizontal="center" vertical="center" wrapText="1"/>
      <protection hidden="1"/>
    </xf>
    <xf numFmtId="166" fontId="10" fillId="2" borderId="6" xfId="0" applyNumberFormat="1" applyFont="1" applyFill="1" applyBorder="1" applyAlignment="1">
      <alignment vertical="center"/>
    </xf>
    <xf numFmtId="166" fontId="10" fillId="4" borderId="6" xfId="0" applyNumberFormat="1" applyFont="1" applyFill="1" applyBorder="1" applyAlignment="1">
      <alignment vertical="center"/>
    </xf>
    <xf numFmtId="164" fontId="3" fillId="3" borderId="1" xfId="0" applyNumberFormat="1" applyFont="1" applyFill="1" applyBorder="1" applyAlignment="1">
      <alignment horizontal="center" vertical="center" wrapText="1"/>
    </xf>
    <xf numFmtId="164" fontId="8" fillId="3" borderId="3" xfId="0" applyNumberFormat="1" applyFont="1" applyFill="1" applyBorder="1" applyAlignment="1" applyProtection="1">
      <alignment horizontal="center" vertical="center" wrapText="1"/>
      <protection hidden="1"/>
    </xf>
    <xf numFmtId="164" fontId="9" fillId="3" borderId="3" xfId="0" applyNumberFormat="1" applyFont="1" applyFill="1" applyBorder="1" applyAlignment="1" applyProtection="1">
      <alignment horizontal="center" vertical="center" wrapText="1"/>
      <protection hidden="1"/>
    </xf>
    <xf numFmtId="164" fontId="13" fillId="3" borderId="3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0" applyFont="1" applyBorder="1" applyAlignment="1">
      <alignment horizontal="left" vertical="center" wrapText="1"/>
    </xf>
    <xf numFmtId="0" fontId="8" fillId="0" borderId="0" xfId="0" applyFont="1" applyBorder="1" applyAlignment="1" applyProtection="1">
      <alignment horizontal="left" vertical="center" wrapText="1"/>
      <protection locked="0"/>
    </xf>
    <xf numFmtId="0" fontId="12" fillId="0" borderId="0" xfId="0" applyFont="1" applyBorder="1" applyAlignment="1" applyProtection="1">
      <alignment horizontal="left" vertical="center" wrapText="1"/>
      <protection locked="0"/>
    </xf>
    <xf numFmtId="0" fontId="10" fillId="0" borderId="7" xfId="0" applyFont="1" applyBorder="1" applyAlignment="1">
      <alignment horizontal="right" vertical="center"/>
    </xf>
    <xf numFmtId="0" fontId="10" fillId="0" borderId="0" xfId="0" applyFont="1" applyBorder="1" applyAlignment="1">
      <alignment horizontal="left" vertical="center" wrapText="1"/>
    </xf>
    <xf numFmtId="0" fontId="16" fillId="5" borderId="6" xfId="0" applyFont="1" applyFill="1" applyBorder="1" applyAlignment="1">
      <alignment horizontal="left" vertical="center"/>
    </xf>
    <xf numFmtId="166" fontId="10" fillId="2" borderId="4" xfId="0" applyNumberFormat="1" applyFont="1" applyFill="1" applyBorder="1" applyAlignment="1">
      <alignment vertical="center"/>
    </xf>
    <xf numFmtId="0" fontId="19" fillId="5" borderId="6" xfId="0" applyFont="1" applyFill="1" applyBorder="1" applyAlignment="1">
      <alignment horizontal="left" wrapText="1"/>
    </xf>
    <xf numFmtId="0" fontId="20" fillId="5" borderId="6" xfId="0" applyFont="1" applyFill="1" applyBorder="1" applyAlignment="1">
      <alignment horizontal="left"/>
    </xf>
    <xf numFmtId="0" fontId="10" fillId="0" borderId="0" xfId="0" applyFont="1" applyBorder="1" applyAlignment="1">
      <alignment vertical="center" wrapText="1"/>
    </xf>
    <xf numFmtId="165" fontId="10" fillId="4" borderId="6" xfId="1" applyFont="1" applyFill="1" applyBorder="1" applyAlignment="1" applyProtection="1">
      <alignment vertical="center"/>
      <protection locked="0"/>
    </xf>
    <xf numFmtId="167" fontId="9" fillId="2" borderId="6" xfId="0" applyNumberFormat="1" applyFont="1" applyFill="1" applyBorder="1" applyAlignment="1" applyProtection="1">
      <alignment horizontal="center" vertical="center" wrapText="1"/>
      <protection hidden="1"/>
    </xf>
    <xf numFmtId="0" fontId="10" fillId="4" borderId="6" xfId="0" applyFont="1" applyFill="1" applyBorder="1" applyAlignment="1">
      <alignment vertical="center"/>
    </xf>
    <xf numFmtId="0" fontId="6" fillId="4" borderId="6" xfId="0" applyFont="1" applyFill="1" applyBorder="1" applyAlignment="1">
      <alignment horizontal="center" vertical="center"/>
    </xf>
    <xf numFmtId="0" fontId="22" fillId="0" borderId="0" xfId="0" applyFont="1" applyAlignment="1">
      <alignment vertical="center"/>
    </xf>
    <xf numFmtId="0" fontId="22" fillId="0" borderId="0" xfId="0" applyFont="1" applyAlignment="1">
      <alignment vertical="center" wrapText="1"/>
    </xf>
    <xf numFmtId="0" fontId="22" fillId="0" borderId="0" xfId="0" applyFont="1" applyAlignment="1">
      <alignment horizontal="left" vertical="center"/>
    </xf>
    <xf numFmtId="165" fontId="11" fillId="2" borderId="6" xfId="1" applyFont="1" applyFill="1" applyBorder="1" applyAlignment="1" applyProtection="1">
      <alignment vertical="center" wrapText="1"/>
      <protection locked="0"/>
    </xf>
    <xf numFmtId="165" fontId="10" fillId="0" borderId="0" xfId="1" applyFont="1" applyAlignment="1">
      <alignment vertical="center" wrapText="1"/>
    </xf>
    <xf numFmtId="0" fontId="3" fillId="0" borderId="8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1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center" vertical="center"/>
    </xf>
    <xf numFmtId="0" fontId="5" fillId="0" borderId="6" xfId="2" applyFont="1" applyBorder="1" applyAlignment="1">
      <alignment horizontal="left" vertical="center"/>
    </xf>
    <xf numFmtId="0" fontId="6" fillId="0" borderId="6" xfId="0" applyFont="1" applyBorder="1" applyAlignment="1" applyProtection="1">
      <alignment vertical="center"/>
      <protection locked="0"/>
    </xf>
    <xf numFmtId="0" fontId="8" fillId="0" borderId="6" xfId="0" applyFont="1" applyBorder="1" applyAlignment="1" applyProtection="1">
      <alignment vertical="center" wrapText="1"/>
      <protection locked="0"/>
    </xf>
    <xf numFmtId="0" fontId="12" fillId="0" borderId="6" xfId="0" applyFont="1" applyBorder="1" applyAlignment="1" applyProtection="1">
      <alignment vertical="center" wrapText="1"/>
      <protection locked="0"/>
    </xf>
    <xf numFmtId="9" fontId="5" fillId="0" borderId="6" xfId="2" applyNumberFormat="1" applyFont="1" applyBorder="1" applyAlignment="1">
      <alignment horizontal="left" vertical="center"/>
    </xf>
    <xf numFmtId="0" fontId="6" fillId="5" borderId="6" xfId="0" applyFont="1" applyFill="1" applyBorder="1" applyAlignment="1">
      <alignment horizontal="left" vertical="center"/>
    </xf>
    <xf numFmtId="165" fontId="10" fillId="4" borderId="6" xfId="1" applyFont="1" applyFill="1" applyBorder="1" applyAlignment="1" applyProtection="1">
      <alignment vertical="center" wrapText="1"/>
      <protection locked="0"/>
    </xf>
    <xf numFmtId="0" fontId="10" fillId="2" borderId="6" xfId="0" applyFont="1" applyFill="1" applyBorder="1" applyAlignment="1">
      <alignment vertical="center"/>
    </xf>
    <xf numFmtId="167" fontId="9" fillId="4" borderId="6" xfId="0" applyNumberFormat="1" applyFont="1" applyFill="1" applyBorder="1" applyAlignment="1" applyProtection="1">
      <alignment horizontal="center" vertical="center" wrapText="1"/>
      <protection hidden="1"/>
    </xf>
    <xf numFmtId="166" fontId="6" fillId="2" borderId="4" xfId="0" applyNumberFormat="1" applyFont="1" applyFill="1" applyBorder="1" applyAlignment="1">
      <alignment vertical="center"/>
    </xf>
    <xf numFmtId="0" fontId="5" fillId="0" borderId="1" xfId="2" applyFont="1" applyBorder="1" applyAlignment="1">
      <alignment horizontal="center" vertical="center" wrapText="1"/>
    </xf>
    <xf numFmtId="0" fontId="10" fillId="0" borderId="3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left" vertical="center" wrapText="1"/>
    </xf>
    <xf numFmtId="0" fontId="6" fillId="0" borderId="0" xfId="0" applyFont="1" applyAlignment="1">
      <alignment vertical="center"/>
    </xf>
    <xf numFmtId="0" fontId="3" fillId="0" borderId="14" xfId="0" applyFont="1" applyBorder="1" applyAlignment="1">
      <alignment vertical="center"/>
    </xf>
    <xf numFmtId="0" fontId="3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164" fontId="10" fillId="2" borderId="6" xfId="0" applyNumberFormat="1" applyFont="1" applyFill="1" applyBorder="1" applyAlignment="1" applyProtection="1">
      <alignment horizontal="center" vertical="center"/>
      <protection hidden="1"/>
    </xf>
    <xf numFmtId="164" fontId="11" fillId="3" borderId="6" xfId="0" applyNumberFormat="1" applyFont="1" applyFill="1" applyBorder="1" applyAlignment="1" applyProtection="1">
      <alignment horizontal="center" vertical="center"/>
      <protection hidden="1"/>
    </xf>
    <xf numFmtId="165" fontId="11" fillId="3" borderId="6" xfId="1" applyFont="1" applyFill="1" applyBorder="1" applyAlignment="1" applyProtection="1">
      <alignment vertical="center"/>
      <protection locked="0"/>
    </xf>
    <xf numFmtId="0" fontId="10" fillId="2" borderId="6" xfId="0" applyFont="1" applyFill="1" applyBorder="1" applyAlignment="1">
      <alignment wrapText="1"/>
    </xf>
    <xf numFmtId="0" fontId="10" fillId="2" borderId="6" xfId="0" applyFont="1" applyFill="1" applyBorder="1" applyAlignment="1">
      <alignment vertical="center" wrapText="1"/>
    </xf>
    <xf numFmtId="0" fontId="10" fillId="2" borderId="6" xfId="0" applyFont="1" applyFill="1" applyBorder="1"/>
    <xf numFmtId="0" fontId="10" fillId="3" borderId="6" xfId="0" applyFont="1" applyFill="1" applyBorder="1" applyAlignment="1">
      <alignment wrapText="1"/>
    </xf>
    <xf numFmtId="166" fontId="6" fillId="2" borderId="6" xfId="0" applyNumberFormat="1" applyFont="1" applyFill="1" applyBorder="1" applyAlignment="1">
      <alignment vertical="center"/>
    </xf>
    <xf numFmtId="0" fontId="10" fillId="2" borderId="6" xfId="0" applyFont="1" applyFill="1" applyBorder="1" applyAlignment="1">
      <alignment horizontal="center" vertical="center"/>
    </xf>
    <xf numFmtId="164" fontId="10" fillId="2" borderId="6" xfId="0" applyNumberFormat="1" applyFont="1" applyFill="1" applyBorder="1" applyAlignment="1" applyProtection="1">
      <alignment horizontal="center" vertical="center" wrapText="1"/>
      <protection hidden="1"/>
    </xf>
    <xf numFmtId="0" fontId="10" fillId="2" borderId="6" xfId="0" applyFont="1" applyFill="1" applyBorder="1" applyAlignment="1" applyProtection="1">
      <alignment vertical="center" wrapText="1"/>
      <protection locked="0"/>
    </xf>
    <xf numFmtId="0" fontId="10" fillId="2" borderId="0" xfId="0" applyFont="1" applyFill="1" applyBorder="1" applyAlignment="1">
      <alignment vertical="center" wrapText="1"/>
    </xf>
    <xf numFmtId="0" fontId="10" fillId="2" borderId="0" xfId="0" applyFont="1" applyFill="1" applyAlignment="1">
      <alignment vertical="center"/>
    </xf>
    <xf numFmtId="0" fontId="10" fillId="2" borderId="6" xfId="0" applyFont="1" applyFill="1" applyBorder="1" applyAlignment="1">
      <alignment horizontal="left" vertical="center" wrapText="1"/>
    </xf>
    <xf numFmtId="0" fontId="10" fillId="2" borderId="6" xfId="0" applyFont="1" applyFill="1" applyBorder="1" applyAlignment="1">
      <alignment horizontal="left" vertical="center"/>
    </xf>
    <xf numFmtId="0" fontId="3" fillId="0" borderId="0" xfId="0" applyFont="1" applyBorder="1" applyAlignment="1">
      <alignment horizontal="center" vertical="center"/>
    </xf>
    <xf numFmtId="164" fontId="3" fillId="3" borderId="0" xfId="0" applyNumberFormat="1" applyFont="1" applyFill="1" applyBorder="1" applyAlignment="1">
      <alignment horizontal="center" vertical="center" wrapText="1"/>
    </xf>
    <xf numFmtId="165" fontId="3" fillId="0" borderId="0" xfId="1" applyFont="1" applyBorder="1" applyAlignment="1">
      <alignment horizontal="center" vertical="center"/>
    </xf>
    <xf numFmtId="0" fontId="10" fillId="2" borderId="3" xfId="0" applyFont="1" applyFill="1" applyBorder="1" applyAlignment="1" applyProtection="1">
      <alignment horizontal="left" vertical="center" wrapText="1"/>
      <protection locked="0"/>
    </xf>
    <xf numFmtId="0" fontId="10" fillId="2" borderId="3" xfId="0" applyFont="1" applyFill="1" applyBorder="1" applyAlignment="1">
      <alignment horizontal="left" vertical="center"/>
    </xf>
    <xf numFmtId="0" fontId="10" fillId="2" borderId="3" xfId="0" applyFont="1" applyFill="1" applyBorder="1" applyAlignment="1">
      <alignment horizontal="center" vertical="center"/>
    </xf>
    <xf numFmtId="164" fontId="9" fillId="2" borderId="3" xfId="0" applyNumberFormat="1" applyFont="1" applyFill="1" applyBorder="1" applyAlignment="1" applyProtection="1">
      <alignment horizontal="center" vertical="center" wrapText="1"/>
      <protection hidden="1"/>
    </xf>
    <xf numFmtId="0" fontId="10" fillId="0" borderId="0" xfId="0" applyFont="1" applyBorder="1"/>
    <xf numFmtId="0" fontId="28" fillId="0" borderId="0" xfId="0" applyFont="1" applyAlignment="1">
      <alignment vertical="center"/>
    </xf>
    <xf numFmtId="0" fontId="10" fillId="2" borderId="3" xfId="0" applyFont="1" applyFill="1" applyBorder="1" applyAlignment="1">
      <alignment horizontal="left" vertical="center" wrapText="1"/>
    </xf>
    <xf numFmtId="165" fontId="11" fillId="3" borderId="6" xfId="1" applyFont="1" applyFill="1" applyBorder="1" applyAlignment="1" applyProtection="1">
      <alignment vertical="center" wrapText="1"/>
      <protection locked="0"/>
    </xf>
    <xf numFmtId="0" fontId="11" fillId="3" borderId="6" xfId="0" applyFont="1" applyFill="1" applyBorder="1" applyAlignment="1">
      <alignment vertical="center"/>
    </xf>
    <xf numFmtId="164" fontId="9" fillId="0" borderId="12" xfId="0" applyNumberFormat="1" applyFont="1" applyBorder="1" applyAlignment="1" applyProtection="1">
      <alignment horizontal="center" vertical="center" wrapText="1"/>
      <protection hidden="1"/>
    </xf>
    <xf numFmtId="0" fontId="10" fillId="0" borderId="12" xfId="0" applyFont="1" applyBorder="1" applyAlignment="1">
      <alignment horizontal="left" vertical="center" wrapText="1"/>
    </xf>
    <xf numFmtId="0" fontId="10" fillId="0" borderId="12" xfId="0" applyFont="1" applyBorder="1" applyAlignment="1">
      <alignment horizontal="left" vertical="center"/>
    </xf>
    <xf numFmtId="0" fontId="10" fillId="0" borderId="12" xfId="0" applyFont="1" applyBorder="1" applyAlignment="1">
      <alignment horizontal="center" vertical="center"/>
    </xf>
    <xf numFmtId="0" fontId="10" fillId="0" borderId="12" xfId="0" applyFont="1" applyBorder="1" applyAlignment="1" applyProtection="1">
      <alignment vertical="center" wrapText="1"/>
      <protection locked="0"/>
    </xf>
    <xf numFmtId="0" fontId="31" fillId="0" borderId="13" xfId="0" applyFont="1" applyBorder="1" applyAlignment="1">
      <alignment vertical="center" wrapText="1"/>
    </xf>
    <xf numFmtId="0" fontId="32" fillId="0" borderId="15" xfId="0" applyFont="1" applyBorder="1" applyAlignment="1">
      <alignment vertical="center" wrapText="1"/>
    </xf>
    <xf numFmtId="0" fontId="3" fillId="0" borderId="6" xfId="0" applyFont="1" applyBorder="1" applyAlignment="1">
      <alignment vertical="center"/>
    </xf>
    <xf numFmtId="0" fontId="3" fillId="0" borderId="6" xfId="0" applyFont="1" applyBorder="1" applyAlignment="1">
      <alignment horizontal="center" vertical="center" wrapText="1"/>
    </xf>
    <xf numFmtId="0" fontId="5" fillId="0" borderId="6" xfId="2" applyFont="1" applyBorder="1" applyAlignment="1">
      <alignment horizontal="center" vertical="center" wrapText="1"/>
    </xf>
    <xf numFmtId="0" fontId="5" fillId="0" borderId="6" xfId="2" applyFont="1" applyBorder="1" applyAlignment="1">
      <alignment horizontal="center" vertical="center"/>
    </xf>
    <xf numFmtId="164" fontId="3" fillId="0" borderId="6" xfId="0" applyNumberFormat="1" applyFont="1" applyBorder="1" applyAlignment="1">
      <alignment horizontal="center" vertical="center" wrapText="1"/>
    </xf>
    <xf numFmtId="166" fontId="3" fillId="0" borderId="6" xfId="0" applyNumberFormat="1" applyFont="1" applyBorder="1" applyAlignment="1">
      <alignment horizontal="center" vertical="center"/>
    </xf>
    <xf numFmtId="0" fontId="3" fillId="0" borderId="6" xfId="0" applyFont="1" applyBorder="1" applyAlignment="1">
      <alignment horizontal="left" vertical="center"/>
    </xf>
    <xf numFmtId="166" fontId="3" fillId="0" borderId="6" xfId="0" applyNumberFormat="1" applyFont="1" applyBorder="1" applyAlignment="1">
      <alignment vertical="center"/>
    </xf>
    <xf numFmtId="0" fontId="32" fillId="0" borderId="16" xfId="0" applyFont="1" applyBorder="1" applyAlignment="1">
      <alignment vertical="center" wrapText="1"/>
    </xf>
    <xf numFmtId="0" fontId="10" fillId="4" borderId="6" xfId="0" applyFont="1" applyFill="1" applyBorder="1" applyAlignment="1">
      <alignment wrapText="1"/>
    </xf>
    <xf numFmtId="0" fontId="10" fillId="4" borderId="6" xfId="0" applyFont="1" applyFill="1" applyBorder="1" applyAlignment="1">
      <alignment vertical="center" wrapText="1"/>
    </xf>
    <xf numFmtId="0" fontId="10" fillId="4" borderId="6" xfId="0" applyFont="1" applyFill="1" applyBorder="1"/>
    <xf numFmtId="164" fontId="10" fillId="4" borderId="6" xfId="0" applyNumberFormat="1" applyFont="1" applyFill="1" applyBorder="1" applyAlignment="1">
      <alignment vertical="center" wrapText="1"/>
    </xf>
    <xf numFmtId="0" fontId="10" fillId="4" borderId="0" xfId="0" applyFont="1" applyFill="1" applyBorder="1" applyAlignment="1">
      <alignment vertical="center"/>
    </xf>
    <xf numFmtId="164" fontId="10" fillId="2" borderId="0" xfId="0" applyNumberFormat="1" applyFont="1" applyFill="1" applyBorder="1" applyAlignment="1" applyProtection="1">
      <alignment horizontal="center" vertical="center" wrapText="1"/>
      <protection hidden="1"/>
    </xf>
    <xf numFmtId="0" fontId="10" fillId="4" borderId="6" xfId="0" applyFont="1" applyFill="1" applyBorder="1" applyAlignment="1" applyProtection="1">
      <alignment vertical="center" wrapText="1"/>
      <protection locked="0"/>
    </xf>
    <xf numFmtId="0" fontId="10" fillId="4" borderId="3" xfId="0" applyFont="1" applyFill="1" applyBorder="1" applyAlignment="1" applyProtection="1">
      <alignment horizontal="left" vertical="center" wrapText="1"/>
      <protection locked="0"/>
    </xf>
    <xf numFmtId="0" fontId="10" fillId="4" borderId="0" xfId="0" applyFont="1" applyFill="1" applyBorder="1" applyAlignment="1" applyProtection="1">
      <alignment horizontal="left" vertical="center" wrapText="1"/>
      <protection locked="0"/>
    </xf>
    <xf numFmtId="164" fontId="9" fillId="4" borderId="3" xfId="0" applyNumberFormat="1" applyFont="1" applyFill="1" applyBorder="1" applyAlignment="1" applyProtection="1">
      <alignment horizontal="center" vertical="center" wrapText="1"/>
      <protection hidden="1"/>
    </xf>
    <xf numFmtId="166" fontId="10" fillId="0" borderId="0" xfId="0" applyNumberFormat="1" applyFont="1" applyAlignment="1">
      <alignment horizontal="right" vertical="center"/>
    </xf>
    <xf numFmtId="166" fontId="3" fillId="0" borderId="1" xfId="0" applyNumberFormat="1" applyFont="1" applyBorder="1" applyAlignment="1">
      <alignment horizontal="right" vertical="center"/>
    </xf>
    <xf numFmtId="166" fontId="12" fillId="0" borderId="4" xfId="0" applyNumberFormat="1" applyFont="1" applyBorder="1" applyAlignment="1">
      <alignment horizontal="right" vertical="center"/>
    </xf>
    <xf numFmtId="167" fontId="9" fillId="2" borderId="6" xfId="0" applyNumberFormat="1" applyFont="1" applyFill="1" applyBorder="1" applyAlignment="1" applyProtection="1">
      <alignment horizontal="right" wrapText="1"/>
      <protection hidden="1"/>
    </xf>
    <xf numFmtId="165" fontId="10" fillId="2" borderId="6" xfId="1" applyFont="1" applyFill="1" applyBorder="1" applyAlignment="1" applyProtection="1">
      <alignment horizontal="right" vertical="center"/>
      <protection locked="0"/>
    </xf>
    <xf numFmtId="166" fontId="10" fillId="0" borderId="4" xfId="0" applyNumberFormat="1" applyFont="1" applyBorder="1" applyAlignment="1">
      <alignment horizontal="right" vertical="center"/>
    </xf>
    <xf numFmtId="166" fontId="6" fillId="0" borderId="4" xfId="0" applyNumberFormat="1" applyFont="1" applyBorder="1" applyAlignment="1">
      <alignment horizontal="right" vertical="center"/>
    </xf>
    <xf numFmtId="166" fontId="3" fillId="2" borderId="0" xfId="0" applyNumberFormat="1" applyFont="1" applyFill="1" applyBorder="1" applyAlignment="1">
      <alignment horizontal="right" vertical="center"/>
    </xf>
    <xf numFmtId="166" fontId="10" fillId="2" borderId="4" xfId="0" applyNumberFormat="1" applyFont="1" applyFill="1" applyBorder="1" applyAlignment="1">
      <alignment horizontal="right" vertical="center"/>
    </xf>
    <xf numFmtId="164" fontId="10" fillId="3" borderId="0" xfId="0" applyNumberFormat="1" applyFont="1" applyFill="1" applyAlignment="1">
      <alignment horizontal="center" vertical="center" wrapText="1"/>
    </xf>
    <xf numFmtId="0" fontId="11" fillId="0" borderId="6" xfId="0" applyFont="1" applyBorder="1" applyAlignment="1">
      <alignment horizontal="center" vertical="center"/>
    </xf>
    <xf numFmtId="0" fontId="23" fillId="0" borderId="0" xfId="0" applyFont="1" applyAlignment="1">
      <alignment vertical="center"/>
    </xf>
    <xf numFmtId="0" fontId="22" fillId="0" borderId="0" xfId="0" applyFont="1" applyBorder="1" applyAlignment="1">
      <alignment vertical="center"/>
    </xf>
    <xf numFmtId="164" fontId="22" fillId="0" borderId="0" xfId="0" applyNumberFormat="1" applyFont="1" applyAlignment="1">
      <alignment horizontal="left" vertical="center"/>
    </xf>
    <xf numFmtId="0" fontId="23" fillId="0" borderId="0" xfId="0" applyFont="1" applyAlignment="1">
      <alignment horizontal="right" vertical="center"/>
    </xf>
    <xf numFmtId="164" fontId="22" fillId="0" borderId="0" xfId="0" applyNumberFormat="1" applyFont="1" applyAlignment="1">
      <alignment horizontal="left" vertical="center" wrapText="1"/>
    </xf>
    <xf numFmtId="0" fontId="10" fillId="2" borderId="6" xfId="0" applyFont="1" applyFill="1" applyBorder="1" applyAlignment="1">
      <alignment horizontal="right" vertical="center"/>
    </xf>
    <xf numFmtId="0" fontId="10" fillId="2" borderId="0" xfId="0" applyFont="1" applyFill="1" applyBorder="1" applyAlignment="1">
      <alignment vertical="center"/>
    </xf>
    <xf numFmtId="0" fontId="10" fillId="4" borderId="0" xfId="0" applyFont="1" applyFill="1" applyBorder="1" applyAlignment="1">
      <alignment vertical="center" wrapText="1"/>
    </xf>
    <xf numFmtId="0" fontId="10" fillId="4" borderId="6" xfId="0" applyFont="1" applyFill="1" applyBorder="1" applyAlignment="1">
      <alignment horizontal="left" vertical="center" wrapText="1"/>
    </xf>
    <xf numFmtId="0" fontId="10" fillId="4" borderId="6" xfId="0" applyFont="1" applyFill="1" applyBorder="1" applyAlignment="1">
      <alignment horizontal="left" vertical="center"/>
    </xf>
    <xf numFmtId="0" fontId="9" fillId="4" borderId="6" xfId="0" applyFont="1" applyFill="1" applyBorder="1" applyAlignment="1" applyProtection="1">
      <alignment vertical="center" wrapText="1"/>
      <protection locked="0"/>
    </xf>
    <xf numFmtId="164" fontId="22" fillId="0" borderId="0" xfId="0" applyNumberFormat="1" applyFont="1" applyAlignment="1">
      <alignment horizontal="center" vertical="center" wrapText="1"/>
    </xf>
    <xf numFmtId="165" fontId="10" fillId="0" borderId="0" xfId="1" applyFont="1" applyAlignment="1">
      <alignment horizontal="center" vertical="center"/>
    </xf>
    <xf numFmtId="165" fontId="12" fillId="0" borderId="3" xfId="1" applyFont="1" applyBorder="1" applyAlignment="1" applyProtection="1">
      <alignment horizontal="center" vertical="center"/>
      <protection locked="0"/>
    </xf>
    <xf numFmtId="165" fontId="10" fillId="2" borderId="6" xfId="1" applyFont="1" applyFill="1" applyBorder="1" applyAlignment="1" applyProtection="1">
      <alignment horizontal="center" vertical="center"/>
      <protection locked="0"/>
    </xf>
    <xf numFmtId="165" fontId="10" fillId="0" borderId="3" xfId="1" applyFont="1" applyBorder="1" applyAlignment="1" applyProtection="1">
      <alignment horizontal="center" vertical="center"/>
      <protection locked="0"/>
    </xf>
    <xf numFmtId="165" fontId="6" fillId="0" borderId="3" xfId="1" applyFont="1" applyBorder="1" applyAlignment="1" applyProtection="1">
      <alignment horizontal="center" vertical="center"/>
      <protection locked="0"/>
    </xf>
    <xf numFmtId="165" fontId="10" fillId="2" borderId="3" xfId="1" applyFont="1" applyFill="1" applyBorder="1" applyAlignment="1" applyProtection="1">
      <alignment horizontal="center" vertical="center"/>
      <protection locked="0"/>
    </xf>
    <xf numFmtId="0" fontId="10" fillId="0" borderId="17" xfId="0" applyFont="1" applyBorder="1" applyAlignment="1">
      <alignment horizontal="center" vertical="center"/>
    </xf>
    <xf numFmtId="165" fontId="10" fillId="0" borderId="12" xfId="1" applyFont="1" applyBorder="1" applyAlignment="1" applyProtection="1">
      <alignment horizontal="right" vertical="center"/>
      <protection locked="0"/>
    </xf>
    <xf numFmtId="165" fontId="11" fillId="3" borderId="6" xfId="1" applyFont="1" applyFill="1" applyBorder="1" applyAlignment="1" applyProtection="1">
      <alignment horizontal="right" vertical="center"/>
      <protection locked="0"/>
    </xf>
    <xf numFmtId="0" fontId="16" fillId="3" borderId="6" xfId="0" applyFont="1" applyFill="1" applyBorder="1" applyAlignment="1">
      <alignment horizontal="left" vertical="center"/>
    </xf>
    <xf numFmtId="164" fontId="10" fillId="3" borderId="6" xfId="0" applyNumberFormat="1" applyFont="1" applyFill="1" applyBorder="1" applyAlignment="1" applyProtection="1">
      <alignment horizontal="center" vertical="center"/>
      <protection hidden="1"/>
    </xf>
    <xf numFmtId="164" fontId="8" fillId="4" borderId="3" xfId="0" applyNumberFormat="1" applyFont="1" applyFill="1" applyBorder="1" applyAlignment="1" applyProtection="1">
      <alignment horizontal="center" vertical="center" wrapText="1"/>
      <protection hidden="1"/>
    </xf>
    <xf numFmtId="0" fontId="6" fillId="2" borderId="0" xfId="0" applyFont="1" applyFill="1" applyAlignment="1">
      <alignment vertical="center"/>
    </xf>
    <xf numFmtId="0" fontId="10" fillId="2" borderId="0" xfId="0" applyFont="1" applyFill="1" applyAlignment="1">
      <alignment horizontal="left" vertical="center" wrapText="1"/>
    </xf>
    <xf numFmtId="165" fontId="6" fillId="4" borderId="3" xfId="1" applyFont="1" applyFill="1" applyBorder="1" applyAlignment="1" applyProtection="1">
      <alignment vertical="center"/>
      <protection locked="0"/>
    </xf>
    <xf numFmtId="169" fontId="6" fillId="2" borderId="6" xfId="0" applyNumberFormat="1" applyFont="1" applyFill="1" applyBorder="1" applyAlignment="1">
      <alignment vertical="center" wrapText="1"/>
    </xf>
    <xf numFmtId="169" fontId="12" fillId="2" borderId="6" xfId="0" applyNumberFormat="1" applyFont="1" applyFill="1" applyBorder="1" applyAlignment="1">
      <alignment vertical="center" wrapText="1"/>
    </xf>
    <xf numFmtId="170" fontId="10" fillId="2" borderId="6" xfId="0" applyNumberFormat="1" applyFont="1" applyFill="1" applyBorder="1" applyAlignment="1">
      <alignment vertical="center"/>
    </xf>
    <xf numFmtId="0" fontId="34" fillId="0" borderId="0" xfId="0" applyFont="1" applyAlignment="1">
      <alignment vertical="center"/>
    </xf>
    <xf numFmtId="164" fontId="3" fillId="0" borderId="6" xfId="0" applyNumberFormat="1" applyFont="1" applyBorder="1" applyAlignment="1">
      <alignment horizontal="center" vertical="center"/>
    </xf>
    <xf numFmtId="165" fontId="3" fillId="0" borderId="6" xfId="1" applyFont="1" applyBorder="1" applyAlignment="1">
      <alignment horizontal="center" vertical="center" wrapText="1"/>
    </xf>
    <xf numFmtId="164" fontId="10" fillId="0" borderId="6" xfId="0" applyNumberFormat="1" applyFont="1" applyBorder="1" applyAlignment="1">
      <alignment vertical="center"/>
    </xf>
    <xf numFmtId="165" fontId="10" fillId="0" borderId="6" xfId="1" applyFont="1" applyBorder="1" applyAlignment="1">
      <alignment vertical="center" wrapText="1"/>
    </xf>
    <xf numFmtId="0" fontId="22" fillId="0" borderId="6" xfId="0" applyFont="1" applyBorder="1" applyAlignment="1">
      <alignment vertical="center"/>
    </xf>
    <xf numFmtId="0" fontId="22" fillId="0" borderId="6" xfId="0" applyFont="1" applyBorder="1" applyAlignment="1">
      <alignment horizontal="center" vertical="center"/>
    </xf>
    <xf numFmtId="0" fontId="22" fillId="0" borderId="6" xfId="0" applyFont="1" applyBorder="1" applyAlignment="1">
      <alignment vertical="center" wrapText="1"/>
    </xf>
    <xf numFmtId="0" fontId="22" fillId="0" borderId="6" xfId="0" applyFont="1" applyBorder="1" applyAlignment="1">
      <alignment horizontal="center" vertical="center" wrapText="1"/>
    </xf>
    <xf numFmtId="0" fontId="22" fillId="0" borderId="6" xfId="0" applyFont="1" applyBorder="1" applyAlignment="1">
      <alignment horizontal="left" vertical="center"/>
    </xf>
    <xf numFmtId="164" fontId="22" fillId="0" borderId="6" xfId="0" applyNumberFormat="1" applyFont="1" applyBorder="1" applyAlignment="1">
      <alignment horizontal="center" vertical="center"/>
    </xf>
    <xf numFmtId="165" fontId="22" fillId="0" borderId="6" xfId="1" applyFont="1" applyBorder="1" applyAlignment="1">
      <alignment vertical="center" wrapText="1"/>
    </xf>
    <xf numFmtId="166" fontId="22" fillId="0" borderId="6" xfId="0" applyNumberFormat="1" applyFont="1" applyBorder="1" applyAlignment="1">
      <alignment vertical="center"/>
    </xf>
    <xf numFmtId="165" fontId="10" fillId="2" borderId="6" xfId="1" applyFont="1" applyFill="1" applyBorder="1" applyAlignment="1" applyProtection="1">
      <alignment vertical="center" wrapText="1"/>
      <protection locked="0"/>
    </xf>
    <xf numFmtId="165" fontId="10" fillId="0" borderId="6" xfId="1" applyFont="1" applyBorder="1" applyAlignment="1" applyProtection="1">
      <alignment vertical="center" wrapText="1"/>
      <protection locked="0"/>
    </xf>
    <xf numFmtId="164" fontId="10" fillId="3" borderId="6" xfId="0" applyNumberFormat="1" applyFont="1" applyFill="1" applyBorder="1" applyAlignment="1" applyProtection="1">
      <alignment horizontal="center" vertical="center" wrapText="1"/>
      <protection hidden="1"/>
    </xf>
    <xf numFmtId="0" fontId="10" fillId="5" borderId="6" xfId="0" applyFont="1" applyFill="1" applyBorder="1" applyAlignment="1">
      <alignment horizontal="left" vertical="center"/>
    </xf>
    <xf numFmtId="0" fontId="15" fillId="5" borderId="6" xfId="0" applyFont="1" applyFill="1" applyBorder="1" applyAlignment="1">
      <alignment horizontal="left"/>
    </xf>
    <xf numFmtId="165" fontId="10" fillId="3" borderId="6" xfId="1" applyFont="1" applyFill="1" applyBorder="1" applyAlignment="1" applyProtection="1">
      <alignment vertical="center" wrapText="1"/>
      <protection locked="0"/>
    </xf>
    <xf numFmtId="166" fontId="10" fillId="3" borderId="6" xfId="0" applyNumberFormat="1" applyFont="1" applyFill="1" applyBorder="1" applyAlignment="1">
      <alignment vertical="center"/>
    </xf>
    <xf numFmtId="0" fontId="10" fillId="3" borderId="6" xfId="0" applyFont="1" applyFill="1" applyBorder="1" applyAlignment="1">
      <alignment horizontal="left" vertical="center" wrapText="1"/>
    </xf>
    <xf numFmtId="0" fontId="10" fillId="3" borderId="6" xfId="0" applyFont="1" applyFill="1" applyBorder="1" applyAlignment="1">
      <alignment horizontal="center" vertical="center"/>
    </xf>
    <xf numFmtId="0" fontId="22" fillId="0" borderId="6" xfId="0" applyFont="1" applyBorder="1" applyAlignment="1" applyProtection="1">
      <alignment vertical="center" wrapText="1"/>
      <protection locked="0"/>
    </xf>
    <xf numFmtId="0" fontId="22" fillId="0" borderId="6" xfId="0" applyFont="1" applyBorder="1" applyAlignment="1">
      <alignment horizontal="left" vertical="center" wrapText="1"/>
    </xf>
    <xf numFmtId="164" fontId="26" fillId="0" borderId="6" xfId="0" applyNumberFormat="1" applyFont="1" applyBorder="1" applyAlignment="1" applyProtection="1">
      <alignment horizontal="center" vertical="center"/>
      <protection hidden="1"/>
    </xf>
    <xf numFmtId="165" fontId="22" fillId="0" borderId="6" xfId="1" applyFont="1" applyBorder="1" applyAlignment="1" applyProtection="1">
      <alignment vertical="center" wrapText="1"/>
      <protection locked="0"/>
    </xf>
    <xf numFmtId="164" fontId="10" fillId="0" borderId="6" xfId="0" applyNumberFormat="1" applyFont="1" applyBorder="1" applyAlignment="1">
      <alignment horizontal="center" vertical="center"/>
    </xf>
    <xf numFmtId="0" fontId="0" fillId="0" borderId="6" xfId="0" applyFont="1" applyBorder="1" applyAlignment="1">
      <alignment horizontal="left" vertical="center" wrapText="1"/>
    </xf>
    <xf numFmtId="0" fontId="15" fillId="0" borderId="6" xfId="0" applyFont="1" applyBorder="1" applyAlignment="1">
      <alignment wrapText="1"/>
    </xf>
    <xf numFmtId="0" fontId="7" fillId="0" borderId="6" xfId="0" applyFont="1" applyBorder="1" applyAlignment="1">
      <alignment wrapText="1"/>
    </xf>
    <xf numFmtId="0" fontId="15" fillId="0" borderId="6" xfId="0" applyFont="1" applyBorder="1"/>
    <xf numFmtId="2" fontId="10" fillId="0" borderId="6" xfId="0" applyNumberFormat="1" applyFont="1" applyBorder="1" applyAlignment="1">
      <alignment horizontal="center" vertical="center"/>
    </xf>
    <xf numFmtId="0" fontId="7" fillId="0" borderId="6" xfId="0" applyFont="1" applyBorder="1" applyAlignment="1">
      <alignment horizontal="justify" vertical="center" wrapText="1"/>
    </xf>
    <xf numFmtId="0" fontId="15" fillId="2" borderId="6" xfId="0" applyFont="1" applyFill="1" applyBorder="1" applyAlignment="1">
      <alignment wrapText="1"/>
    </xf>
    <xf numFmtId="0" fontId="15" fillId="2" borderId="6" xfId="0" applyFont="1" applyFill="1" applyBorder="1" applyAlignment="1">
      <alignment horizontal="left"/>
    </xf>
    <xf numFmtId="164" fontId="9" fillId="0" borderId="6" xfId="0" applyNumberFormat="1" applyFont="1" applyBorder="1" applyAlignment="1" applyProtection="1">
      <alignment horizontal="center" vertical="center"/>
      <protection hidden="1"/>
    </xf>
    <xf numFmtId="0" fontId="25" fillId="0" borderId="6" xfId="0" applyFont="1" applyBorder="1" applyAlignment="1" applyProtection="1">
      <alignment vertical="center" wrapText="1"/>
      <protection locked="0"/>
    </xf>
    <xf numFmtId="164" fontId="25" fillId="0" borderId="6" xfId="0" applyNumberFormat="1" applyFont="1" applyBorder="1" applyAlignment="1" applyProtection="1">
      <alignment horizontal="center" vertical="center"/>
      <protection hidden="1"/>
    </xf>
    <xf numFmtId="164" fontId="8" fillId="0" borderId="6" xfId="0" applyNumberFormat="1" applyFont="1" applyBorder="1" applyAlignment="1" applyProtection="1">
      <alignment horizontal="center" vertical="center"/>
      <protection hidden="1"/>
    </xf>
    <xf numFmtId="165" fontId="6" fillId="0" borderId="6" xfId="1" applyFont="1" applyBorder="1" applyAlignment="1" applyProtection="1">
      <alignment vertical="center" wrapText="1"/>
      <protection locked="0"/>
    </xf>
    <xf numFmtId="164" fontId="9" fillId="2" borderId="6" xfId="0" applyNumberFormat="1" applyFont="1" applyFill="1" applyBorder="1" applyAlignment="1" applyProtection="1">
      <alignment horizontal="center" vertical="center"/>
      <protection hidden="1"/>
    </xf>
    <xf numFmtId="0" fontId="9" fillId="0" borderId="6" xfId="0" applyFont="1" applyBorder="1" applyAlignment="1" applyProtection="1">
      <alignment horizontal="left" vertical="center" wrapText="1"/>
      <protection locked="0"/>
    </xf>
    <xf numFmtId="0" fontId="10" fillId="0" borderId="6" xfId="0" applyFont="1" applyBorder="1" applyAlignment="1" applyProtection="1">
      <alignment horizontal="right" vertical="center" wrapText="1"/>
      <protection locked="0"/>
    </xf>
    <xf numFmtId="164" fontId="9" fillId="4" borderId="6" xfId="0" applyNumberFormat="1" applyFont="1" applyFill="1" applyBorder="1" applyAlignment="1" applyProtection="1">
      <alignment horizontal="center" vertical="center"/>
      <protection hidden="1"/>
    </xf>
    <xf numFmtId="164" fontId="24" fillId="0" borderId="6" xfId="0" applyNumberFormat="1" applyFont="1" applyBorder="1" applyAlignment="1" applyProtection="1">
      <alignment horizontal="center" vertical="center" wrapText="1"/>
      <protection hidden="1"/>
    </xf>
    <xf numFmtId="165" fontId="23" fillId="0" borderId="6" xfId="1" applyFont="1" applyBorder="1" applyAlignment="1" applyProtection="1">
      <alignment vertical="center" wrapText="1"/>
      <protection locked="0"/>
    </xf>
    <xf numFmtId="164" fontId="23" fillId="0" borderId="6" xfId="0" applyNumberFormat="1" applyFont="1" applyBorder="1" applyAlignment="1" applyProtection="1">
      <alignment horizontal="center" vertical="center"/>
      <protection hidden="1"/>
    </xf>
    <xf numFmtId="164" fontId="9" fillId="0" borderId="6" xfId="0" applyNumberFormat="1" applyFont="1" applyFill="1" applyBorder="1" applyAlignment="1" applyProtection="1">
      <alignment horizontal="center" vertical="center"/>
      <protection hidden="1"/>
    </xf>
    <xf numFmtId="164" fontId="25" fillId="0" borderId="6" xfId="0" applyNumberFormat="1" applyFont="1" applyFill="1" applyBorder="1" applyAlignment="1" applyProtection="1">
      <alignment horizontal="center" vertical="center"/>
      <protection hidden="1"/>
    </xf>
    <xf numFmtId="166" fontId="22" fillId="2" borderId="6" xfId="0" applyNumberFormat="1" applyFont="1" applyFill="1" applyBorder="1" applyAlignment="1">
      <alignment vertical="center"/>
    </xf>
    <xf numFmtId="165" fontId="6" fillId="4" borderId="6" xfId="1" applyFont="1" applyFill="1" applyBorder="1" applyAlignment="1" applyProtection="1">
      <alignment vertical="center" wrapText="1"/>
      <protection locked="0"/>
    </xf>
    <xf numFmtId="0" fontId="6" fillId="0" borderId="6" xfId="0" applyFont="1" applyBorder="1" applyAlignment="1">
      <alignment vertical="center" wrapText="1"/>
    </xf>
    <xf numFmtId="0" fontId="8" fillId="0" borderId="6" xfId="0" applyFont="1" applyBorder="1" applyAlignment="1" applyProtection="1">
      <alignment horizontal="left" vertical="center" wrapText="1"/>
      <protection locked="0"/>
    </xf>
    <xf numFmtId="168" fontId="6" fillId="4" borderId="6" xfId="0" applyNumberFormat="1" applyFont="1" applyFill="1" applyBorder="1" applyAlignment="1">
      <alignment vertical="center"/>
    </xf>
    <xf numFmtId="166" fontId="6" fillId="4" borderId="6" xfId="0" applyNumberFormat="1" applyFont="1" applyFill="1" applyBorder="1" applyAlignment="1">
      <alignment vertical="center" wrapText="1"/>
    </xf>
    <xf numFmtId="164" fontId="8" fillId="3" borderId="6" xfId="0" applyNumberFormat="1" applyFont="1" applyFill="1" applyBorder="1" applyAlignment="1" applyProtection="1">
      <alignment horizontal="center" vertical="center" wrapText="1"/>
      <protection hidden="1"/>
    </xf>
    <xf numFmtId="165" fontId="6" fillId="0" borderId="6" xfId="1" applyFont="1" applyBorder="1" applyAlignment="1" applyProtection="1">
      <alignment vertical="center"/>
      <protection locked="0"/>
    </xf>
    <xf numFmtId="166" fontId="6" fillId="0" borderId="6" xfId="0" applyNumberFormat="1" applyFont="1" applyBorder="1" applyAlignment="1">
      <alignment vertical="center" wrapText="1"/>
    </xf>
    <xf numFmtId="0" fontId="12" fillId="0" borderId="6" xfId="0" applyFont="1" applyBorder="1" applyAlignment="1">
      <alignment vertical="center"/>
    </xf>
    <xf numFmtId="0" fontId="12" fillId="0" borderId="6" xfId="0" applyFont="1" applyBorder="1" applyAlignment="1">
      <alignment horizontal="center" vertical="center"/>
    </xf>
    <xf numFmtId="0" fontId="12" fillId="0" borderId="6" xfId="0" applyFont="1" applyBorder="1" applyAlignment="1">
      <alignment horizontal="left" vertical="center" wrapText="1"/>
    </xf>
    <xf numFmtId="0" fontId="12" fillId="0" borderId="6" xfId="0" applyFont="1" applyBorder="1" applyAlignment="1">
      <alignment horizontal="left" vertical="center"/>
    </xf>
    <xf numFmtId="165" fontId="12" fillId="0" borderId="6" xfId="1" applyFont="1" applyBorder="1" applyAlignment="1" applyProtection="1">
      <alignment vertical="center" wrapText="1"/>
      <protection locked="0"/>
    </xf>
    <xf numFmtId="166" fontId="12" fillId="2" borderId="6" xfId="0" applyNumberFormat="1" applyFont="1" applyFill="1" applyBorder="1" applyAlignment="1">
      <alignment vertical="center"/>
    </xf>
    <xf numFmtId="166" fontId="12" fillId="0" borderId="6" xfId="0" applyNumberFormat="1" applyFont="1" applyBorder="1" applyAlignment="1">
      <alignment vertical="center"/>
    </xf>
    <xf numFmtId="0" fontId="23" fillId="0" borderId="6" xfId="0" applyFont="1" applyBorder="1" applyAlignment="1">
      <alignment vertical="center"/>
    </xf>
    <xf numFmtId="0" fontId="33" fillId="0" borderId="6" xfId="2" applyFont="1" applyBorder="1" applyAlignment="1">
      <alignment horizontal="center" vertical="center" wrapText="1"/>
    </xf>
    <xf numFmtId="0" fontId="33" fillId="0" borderId="6" xfId="2" applyFont="1" applyBorder="1" applyAlignment="1">
      <alignment horizontal="left" vertical="center"/>
    </xf>
    <xf numFmtId="9" fontId="22" fillId="2" borderId="6" xfId="3" applyFont="1" applyFill="1" applyBorder="1" applyAlignment="1">
      <alignment horizontal="center" vertical="center" wrapText="1"/>
    </xf>
    <xf numFmtId="166" fontId="22" fillId="2" borderId="6" xfId="0" applyNumberFormat="1" applyFont="1" applyFill="1" applyBorder="1" applyAlignment="1">
      <alignment horizontal="center" vertical="center"/>
    </xf>
    <xf numFmtId="0" fontId="34" fillId="0" borderId="6" xfId="0" applyFont="1" applyBorder="1" applyAlignment="1">
      <alignment vertical="center"/>
    </xf>
    <xf numFmtId="0" fontId="34" fillId="0" borderId="6" xfId="0" applyFont="1" applyBorder="1" applyAlignment="1">
      <alignment vertical="center" wrapText="1"/>
    </xf>
    <xf numFmtId="0" fontId="34" fillId="0" borderId="6" xfId="0" applyFont="1" applyBorder="1" applyAlignment="1">
      <alignment horizontal="left" vertical="center"/>
    </xf>
    <xf numFmtId="164" fontId="34" fillId="0" borderId="6" xfId="0" applyNumberFormat="1" applyFont="1" applyBorder="1" applyAlignment="1">
      <alignment vertical="center"/>
    </xf>
    <xf numFmtId="165" fontId="34" fillId="0" borderId="6" xfId="1" applyFont="1" applyBorder="1" applyAlignment="1">
      <alignment vertical="center" wrapText="1"/>
    </xf>
    <xf numFmtId="166" fontId="34" fillId="2" borderId="6" xfId="0" applyNumberFormat="1" applyFont="1" applyFill="1" applyBorder="1" applyAlignment="1">
      <alignment vertical="center"/>
    </xf>
    <xf numFmtId="0" fontId="22" fillId="0" borderId="0" xfId="0" applyFont="1" applyBorder="1" applyAlignment="1">
      <alignment vertical="center" wrapText="1"/>
    </xf>
    <xf numFmtId="0" fontId="7" fillId="0" borderId="6" xfId="0" applyFont="1" applyBorder="1" applyAlignment="1">
      <alignment vertical="center" wrapText="1"/>
    </xf>
    <xf numFmtId="0" fontId="22" fillId="0" borderId="0" xfId="0" applyFont="1" applyAlignment="1">
      <alignment horizontal="left" vertical="center" wrapText="1"/>
    </xf>
    <xf numFmtId="0" fontId="7" fillId="0" borderId="6" xfId="0" applyFont="1" applyBorder="1" applyAlignment="1">
      <alignment horizontal="left" vertical="center" wrapText="1"/>
    </xf>
    <xf numFmtId="0" fontId="10" fillId="0" borderId="0" xfId="0" applyFont="1" applyBorder="1" applyAlignment="1">
      <alignment horizontal="right" vertical="center"/>
    </xf>
    <xf numFmtId="0" fontId="10" fillId="4" borderId="0" xfId="0" applyFont="1" applyFill="1" applyBorder="1" applyAlignment="1">
      <alignment horizontal="right" vertical="center"/>
    </xf>
    <xf numFmtId="0" fontId="10" fillId="4" borderId="0" xfId="0" applyFont="1" applyFill="1" applyBorder="1" applyAlignment="1">
      <alignment wrapText="1"/>
    </xf>
    <xf numFmtId="0" fontId="10" fillId="4" borderId="0" xfId="0" applyFont="1" applyFill="1" applyBorder="1"/>
    <xf numFmtId="164" fontId="10" fillId="4" borderId="0" xfId="0" applyNumberFormat="1" applyFont="1" applyFill="1" applyBorder="1" applyAlignment="1" applyProtection="1">
      <alignment horizontal="center" vertical="center"/>
      <protection hidden="1"/>
    </xf>
    <xf numFmtId="165" fontId="10" fillId="4" borderId="0" xfId="1" applyFont="1" applyFill="1" applyBorder="1" applyAlignment="1" applyProtection="1">
      <alignment vertical="center"/>
      <protection locked="0"/>
    </xf>
    <xf numFmtId="0" fontId="3" fillId="0" borderId="6" xfId="0" applyFont="1" applyBorder="1" applyAlignment="1">
      <alignment horizontal="right" vertical="center" wrapText="1"/>
    </xf>
    <xf numFmtId="0" fontId="10" fillId="0" borderId="6" xfId="0" applyFont="1" applyBorder="1" applyAlignment="1">
      <alignment horizontal="right" vertical="center" wrapText="1"/>
    </xf>
    <xf numFmtId="0" fontId="10" fillId="4" borderId="6" xfId="0" applyFont="1" applyFill="1" applyBorder="1" applyAlignment="1">
      <alignment horizontal="right" vertical="center" wrapText="1"/>
    </xf>
    <xf numFmtId="0" fontId="10" fillId="2" borderId="0" xfId="0" applyFont="1" applyFill="1" applyBorder="1" applyAlignment="1">
      <alignment horizontal="left" vertical="center" wrapText="1"/>
    </xf>
    <xf numFmtId="0" fontId="10" fillId="0" borderId="18" xfId="0" applyFont="1" applyBorder="1" applyAlignment="1">
      <alignment vertical="center"/>
    </xf>
    <xf numFmtId="0" fontId="11" fillId="0" borderId="18" xfId="0" applyFont="1" applyBorder="1" applyAlignment="1">
      <alignment vertical="center"/>
    </xf>
    <xf numFmtId="0" fontId="28" fillId="0" borderId="6" xfId="0" applyFont="1" applyBorder="1" applyAlignment="1">
      <alignment horizontal="center" vertical="center"/>
    </xf>
    <xf numFmtId="0" fontId="27" fillId="0" borderId="6" xfId="0" applyFont="1" applyBorder="1" applyAlignment="1" applyProtection="1">
      <alignment vertical="center" wrapText="1"/>
      <protection locked="0"/>
    </xf>
    <xf numFmtId="0" fontId="28" fillId="0" borderId="6" xfId="0" applyFont="1" applyBorder="1" applyAlignment="1">
      <alignment horizontal="left" vertical="center" wrapText="1"/>
    </xf>
    <xf numFmtId="0" fontId="28" fillId="0" borderId="6" xfId="0" applyFont="1" applyBorder="1" applyAlignment="1">
      <alignment horizontal="left" vertical="center"/>
    </xf>
    <xf numFmtId="164" fontId="29" fillId="0" borderId="6" xfId="0" applyNumberFormat="1" applyFont="1" applyBorder="1" applyAlignment="1" applyProtection="1">
      <alignment horizontal="center" vertical="center"/>
      <protection hidden="1"/>
    </xf>
    <xf numFmtId="165" fontId="28" fillId="0" borderId="6" xfId="1" applyFont="1" applyBorder="1" applyAlignment="1" applyProtection="1">
      <alignment vertical="center" wrapText="1"/>
      <protection locked="0"/>
    </xf>
    <xf numFmtId="166" fontId="28" fillId="2" borderId="6" xfId="0" applyNumberFormat="1" applyFont="1" applyFill="1" applyBorder="1" applyAlignment="1">
      <alignment vertical="center"/>
    </xf>
    <xf numFmtId="164" fontId="29" fillId="4" borderId="6" xfId="0" applyNumberFormat="1" applyFont="1" applyFill="1" applyBorder="1" applyAlignment="1" applyProtection="1">
      <alignment horizontal="center" vertical="center"/>
      <protection hidden="1"/>
    </xf>
    <xf numFmtId="164" fontId="29" fillId="2" borderId="6" xfId="0" applyNumberFormat="1" applyFont="1" applyFill="1" applyBorder="1" applyAlignment="1" applyProtection="1">
      <alignment horizontal="center" vertical="center"/>
      <protection hidden="1"/>
    </xf>
    <xf numFmtId="0" fontId="3" fillId="2" borderId="6" xfId="0" applyFont="1" applyFill="1" applyBorder="1" applyAlignment="1" applyProtection="1">
      <alignment horizontal="left" vertical="center" wrapText="1"/>
      <protection locked="0"/>
    </xf>
    <xf numFmtId="0" fontId="27" fillId="0" borderId="6" xfId="0" applyFont="1" applyBorder="1" applyAlignment="1" applyProtection="1">
      <alignment horizontal="left" vertical="center" wrapText="1"/>
      <protection locked="0"/>
    </xf>
    <xf numFmtId="168" fontId="6" fillId="2" borderId="6" xfId="0" applyNumberFormat="1" applyFont="1" applyFill="1" applyBorder="1" applyAlignment="1">
      <alignment vertical="center"/>
    </xf>
    <xf numFmtId="0" fontId="34" fillId="0" borderId="6" xfId="0" applyFont="1" applyBorder="1" applyAlignment="1">
      <alignment horizontal="center" vertical="center"/>
    </xf>
    <xf numFmtId="0" fontId="34" fillId="0" borderId="6" xfId="0" applyFont="1" applyBorder="1" applyAlignment="1" applyProtection="1">
      <alignment vertical="center" wrapText="1"/>
      <protection locked="0"/>
    </xf>
    <xf numFmtId="0" fontId="34" fillId="0" borderId="6" xfId="0" applyFont="1" applyBorder="1" applyAlignment="1">
      <alignment horizontal="left" vertical="center" wrapText="1"/>
    </xf>
    <xf numFmtId="164" fontId="35" fillId="0" borderId="6" xfId="0" applyNumberFormat="1" applyFont="1" applyBorder="1" applyAlignment="1" applyProtection="1">
      <alignment horizontal="center" vertical="center" wrapText="1"/>
      <protection hidden="1"/>
    </xf>
    <xf numFmtId="165" fontId="34" fillId="0" borderId="6" xfId="1" applyFont="1" applyBorder="1" applyAlignment="1" applyProtection="1">
      <alignment vertical="center" wrapText="1"/>
      <protection locked="0"/>
    </xf>
    <xf numFmtId="0" fontId="10" fillId="3" borderId="0" xfId="0" applyFont="1" applyFill="1" applyBorder="1" applyAlignment="1">
      <alignment horizontal="left" vertical="center" wrapText="1"/>
    </xf>
    <xf numFmtId="0" fontId="10" fillId="3" borderId="6" xfId="0" applyFont="1" applyFill="1" applyBorder="1" applyAlignment="1">
      <alignment vertical="center" wrapText="1"/>
    </xf>
    <xf numFmtId="0" fontId="10" fillId="3" borderId="0" xfId="0" applyFont="1" applyFill="1" applyBorder="1" applyAlignment="1">
      <alignment vertical="center" wrapText="1"/>
    </xf>
    <xf numFmtId="0" fontId="10" fillId="3" borderId="0" xfId="0" applyFont="1" applyFill="1" applyAlignment="1">
      <alignment vertical="center"/>
    </xf>
    <xf numFmtId="0" fontId="10" fillId="3" borderId="6" xfId="0" applyFont="1" applyFill="1" applyBorder="1" applyAlignment="1">
      <alignment vertical="center"/>
    </xf>
    <xf numFmtId="0" fontId="3" fillId="0" borderId="0" xfId="0" applyFont="1" applyAlignment="1">
      <alignment vertical="center"/>
    </xf>
    <xf numFmtId="164" fontId="3" fillId="0" borderId="0" xfId="0" applyNumberFormat="1" applyFont="1" applyAlignment="1">
      <alignment vertical="center"/>
    </xf>
    <xf numFmtId="164" fontId="3" fillId="0" borderId="0" xfId="0" applyNumberFormat="1" applyFont="1" applyAlignment="1">
      <alignment horizontal="left" vertical="center"/>
    </xf>
    <xf numFmtId="0" fontId="6" fillId="0" borderId="0" xfId="0" applyFont="1" applyAlignment="1">
      <alignment vertical="center"/>
    </xf>
    <xf numFmtId="164" fontId="6" fillId="0" borderId="0" xfId="0" applyNumberFormat="1" applyFont="1" applyAlignment="1">
      <alignment vertical="center"/>
    </xf>
    <xf numFmtId="164" fontId="6" fillId="0" borderId="0" xfId="0" applyNumberFormat="1" applyFont="1" applyAlignment="1">
      <alignment horizontal="left" vertical="center"/>
    </xf>
    <xf numFmtId="169" fontId="6" fillId="2" borderId="6" xfId="0" applyNumberFormat="1" applyFont="1" applyFill="1" applyBorder="1" applyAlignment="1">
      <alignment horizontal="center" vertical="center" wrapText="1"/>
    </xf>
  </cellXfs>
  <cellStyles count="4">
    <cellStyle name="Comma" xfId="1" builtinId="3"/>
    <cellStyle name="Normal" xfId="0" builtinId="0"/>
    <cellStyle name="Normal 2" xfId="2" xr:uid="{00000000-0005-0000-0000-000002000000}"/>
    <cellStyle name="Percent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D8"/>
  <sheetViews>
    <sheetView topLeftCell="B1" workbookViewId="0">
      <selection activeCell="C17" sqref="C17"/>
    </sheetView>
  </sheetViews>
  <sheetFormatPr defaultColWidth="9.140625" defaultRowHeight="15"/>
  <cols>
    <col min="1" max="1" width="9.140625" style="12"/>
    <col min="2" max="2" width="10.28515625" style="12" bestFit="1" customWidth="1"/>
    <col min="3" max="3" width="96" style="12" bestFit="1" customWidth="1"/>
    <col min="4" max="4" width="24.42578125" style="36" bestFit="1" customWidth="1"/>
    <col min="5" max="16384" width="9.140625" style="12"/>
  </cols>
  <sheetData>
    <row r="1" spans="2:4" ht="19.5" customHeight="1">
      <c r="B1" s="344" t="s">
        <v>0</v>
      </c>
      <c r="C1" s="344"/>
    </row>
    <row r="2" spans="2:4" ht="17.25" customHeight="1">
      <c r="B2" s="344" t="s">
        <v>101</v>
      </c>
      <c r="C2" s="344"/>
      <c r="D2" s="344"/>
    </row>
    <row r="3" spans="2:4" ht="15.75" thickBot="1">
      <c r="B3" s="7"/>
      <c r="C3" s="116"/>
      <c r="D3" s="118" t="s">
        <v>34</v>
      </c>
    </row>
    <row r="4" spans="2:4">
      <c r="B4" s="112" t="s">
        <v>4</v>
      </c>
      <c r="C4" s="117" t="s">
        <v>5</v>
      </c>
      <c r="D4" s="122"/>
    </row>
    <row r="5" spans="2:4" s="11" customFormat="1" ht="18">
      <c r="B5" s="113" t="s">
        <v>39</v>
      </c>
      <c r="C5" s="64" t="s">
        <v>318</v>
      </c>
      <c r="D5" s="350"/>
    </row>
    <row r="6" spans="2:4" s="11" customFormat="1" ht="18">
      <c r="B6" s="114" t="s">
        <v>40</v>
      </c>
      <c r="C6" s="119" t="s">
        <v>332</v>
      </c>
      <c r="D6" s="227"/>
    </row>
    <row r="7" spans="2:4" s="80" customFormat="1" ht="18">
      <c r="B7" s="114"/>
      <c r="C7" s="120"/>
      <c r="D7" s="227"/>
    </row>
    <row r="8" spans="2:4" s="31" customFormat="1" ht="20.25">
      <c r="B8" s="115" t="s">
        <v>333</v>
      </c>
      <c r="C8" s="121" t="s">
        <v>74</v>
      </c>
      <c r="D8" s="228"/>
    </row>
  </sheetData>
  <mergeCells count="2">
    <mergeCell ref="B1:C1"/>
    <mergeCell ref="B2:D2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AA246D-AA33-4577-8394-A746649AB640}">
  <dimension ref="A1:K81"/>
  <sheetViews>
    <sheetView tabSelected="1" topLeftCell="A77" workbookViewId="0">
      <selection activeCell="G77" sqref="G77"/>
    </sheetView>
  </sheetViews>
  <sheetFormatPr defaultColWidth="9.140625" defaultRowHeight="14.25"/>
  <cols>
    <col min="1" max="1" width="9.140625" style="12"/>
    <col min="2" max="2" width="10.5703125" style="12" bestFit="1" customWidth="1"/>
    <col min="3" max="3" width="40.42578125" style="42" customWidth="1"/>
    <col min="4" max="4" width="11.5703125" style="42" customWidth="1"/>
    <col min="5" max="5" width="5.140625" style="33" customWidth="1"/>
    <col min="6" max="6" width="18.28515625" style="12" customWidth="1"/>
    <col min="7" max="7" width="15.28515625" style="13" bestFit="1" customWidth="1"/>
    <col min="8" max="8" width="16.7109375" style="111" customWidth="1"/>
    <col min="9" max="9" width="27.5703125" style="15" bestFit="1" customWidth="1"/>
    <col min="10" max="10" width="31.7109375" style="12" bestFit="1" customWidth="1"/>
    <col min="11" max="16384" width="9.140625" style="12"/>
  </cols>
  <sheetData>
    <row r="1" spans="2:10" ht="19.5" customHeight="1">
      <c r="B1" s="344" t="s">
        <v>120</v>
      </c>
      <c r="C1" s="344"/>
      <c r="G1" s="345" t="s">
        <v>1</v>
      </c>
      <c r="H1" s="344"/>
      <c r="I1" s="344"/>
    </row>
    <row r="2" spans="2:10" ht="17.25" customHeight="1" thickBot="1">
      <c r="B2" s="133" t="s">
        <v>338</v>
      </c>
      <c r="C2" s="133"/>
      <c r="D2" s="133"/>
      <c r="E2" s="36"/>
      <c r="G2" s="346" t="s">
        <v>100</v>
      </c>
      <c r="H2" s="346"/>
      <c r="I2" s="346"/>
    </row>
    <row r="3" spans="2:10" s="200" customFormat="1" ht="17.25" customHeight="1">
      <c r="B3" s="201" t="s">
        <v>39</v>
      </c>
      <c r="C3" s="201" t="s">
        <v>314</v>
      </c>
      <c r="D3" s="201"/>
      <c r="E3" s="109"/>
      <c r="G3" s="202"/>
      <c r="H3" s="202"/>
      <c r="I3" s="202"/>
    </row>
    <row r="4" spans="2:10" ht="30">
      <c r="B4" s="117" t="s">
        <v>4</v>
      </c>
      <c r="C4" s="171" t="s">
        <v>5</v>
      </c>
      <c r="D4" s="172" t="s">
        <v>6</v>
      </c>
      <c r="E4" s="118" t="s">
        <v>78</v>
      </c>
      <c r="F4" s="117" t="s">
        <v>7</v>
      </c>
      <c r="G4" s="231" t="s">
        <v>8</v>
      </c>
      <c r="H4" s="232" t="s">
        <v>9</v>
      </c>
      <c r="I4" s="175" t="s">
        <v>10</v>
      </c>
    </row>
    <row r="5" spans="2:10" s="107" customFormat="1" ht="162.75">
      <c r="B5" s="236">
        <v>1</v>
      </c>
      <c r="C5" s="237" t="s">
        <v>311</v>
      </c>
      <c r="D5" s="238"/>
      <c r="E5" s="239"/>
      <c r="F5" s="235"/>
      <c r="G5" s="240"/>
      <c r="H5" s="241"/>
      <c r="I5" s="242">
        <f>SUM(I6:I15)</f>
        <v>0</v>
      </c>
    </row>
    <row r="6" spans="2:10" ht="57">
      <c r="B6" s="49">
        <v>1.1000000000000001</v>
      </c>
      <c r="C6" s="63" t="s">
        <v>42</v>
      </c>
      <c r="D6" s="75" t="s">
        <v>44</v>
      </c>
      <c r="E6" s="83">
        <v>3000018833</v>
      </c>
      <c r="F6" s="49" t="s">
        <v>76</v>
      </c>
      <c r="G6" s="60">
        <v>5</v>
      </c>
      <c r="H6" s="243">
        <v>0</v>
      </c>
      <c r="I6" s="58">
        <f>G6*H6</f>
        <v>0</v>
      </c>
      <c r="J6" s="12" t="s">
        <v>68</v>
      </c>
    </row>
    <row r="7" spans="2:10" ht="42.75">
      <c r="B7" s="49"/>
      <c r="C7" s="63"/>
      <c r="D7" s="75"/>
      <c r="E7" s="48"/>
      <c r="F7" s="49"/>
      <c r="G7" s="245" t="s">
        <v>54</v>
      </c>
      <c r="H7" s="244" t="s">
        <v>53</v>
      </c>
      <c r="I7" s="58"/>
    </row>
    <row r="8" spans="2:10" ht="42.75">
      <c r="B8" s="49">
        <f>B6+0.1</f>
        <v>1.2000000000000002</v>
      </c>
      <c r="C8" s="63" t="s">
        <v>55</v>
      </c>
      <c r="D8" s="75" t="s">
        <v>118</v>
      </c>
      <c r="E8" s="246">
        <v>3000012952</v>
      </c>
      <c r="F8" s="49" t="s">
        <v>76</v>
      </c>
      <c r="G8" s="136">
        <f>6*5*4</f>
        <v>120</v>
      </c>
      <c r="H8" s="243">
        <v>0</v>
      </c>
      <c r="I8" s="87">
        <f>G8*H8</f>
        <v>0</v>
      </c>
      <c r="J8" s="12" t="s">
        <v>14</v>
      </c>
    </row>
    <row r="9" spans="2:10" ht="28.5">
      <c r="B9" s="49">
        <f>B8+0.1</f>
        <v>1.3000000000000003</v>
      </c>
      <c r="C9" s="63" t="s">
        <v>167</v>
      </c>
      <c r="D9" s="75" t="s">
        <v>13</v>
      </c>
      <c r="E9" s="98">
        <v>3000013790</v>
      </c>
      <c r="F9" s="49" t="s">
        <v>76</v>
      </c>
      <c r="G9" s="136">
        <f>6*5</f>
        <v>30</v>
      </c>
      <c r="H9" s="243">
        <v>0</v>
      </c>
      <c r="I9" s="87">
        <f>G9*H9</f>
        <v>0</v>
      </c>
      <c r="J9" s="12" t="s">
        <v>14</v>
      </c>
    </row>
    <row r="10" spans="2:10" ht="42.75">
      <c r="B10" s="49">
        <f>B9+0.1</f>
        <v>1.4000000000000004</v>
      </c>
      <c r="C10" s="63" t="s">
        <v>168</v>
      </c>
      <c r="D10" s="75" t="s">
        <v>13</v>
      </c>
      <c r="E10" s="83">
        <v>3000020549</v>
      </c>
      <c r="F10" s="49" t="s">
        <v>76</v>
      </c>
      <c r="G10" s="136">
        <v>30</v>
      </c>
      <c r="H10" s="243">
        <v>0</v>
      </c>
      <c r="I10" s="87">
        <f>G10*H10</f>
        <v>0</v>
      </c>
      <c r="J10" s="12" t="s">
        <v>14</v>
      </c>
    </row>
    <row r="11" spans="2:10" ht="42.75">
      <c r="B11" s="49"/>
      <c r="C11" s="63" t="s">
        <v>147</v>
      </c>
      <c r="D11" s="75"/>
      <c r="E11" s="48"/>
      <c r="F11" s="49"/>
      <c r="G11" s="50"/>
      <c r="H11" s="244"/>
      <c r="I11" s="58"/>
    </row>
    <row r="12" spans="2:10" ht="128.25">
      <c r="B12" s="49">
        <f>B10+0.1</f>
        <v>1.5000000000000004</v>
      </c>
      <c r="C12" s="63" t="s">
        <v>148</v>
      </c>
      <c r="D12" s="75" t="s">
        <v>89</v>
      </c>
      <c r="E12" s="247">
        <v>3000012768</v>
      </c>
      <c r="F12" s="256" t="s">
        <v>90</v>
      </c>
      <c r="G12" s="60">
        <v>60</v>
      </c>
      <c r="H12" s="243">
        <v>0</v>
      </c>
      <c r="I12" s="87">
        <f>G12*H12</f>
        <v>0</v>
      </c>
      <c r="J12" s="12" t="s">
        <v>69</v>
      </c>
    </row>
    <row r="13" spans="2:10" ht="42.75">
      <c r="B13" s="49">
        <f>B12+0.1</f>
        <v>1.6000000000000005</v>
      </c>
      <c r="C13" s="63" t="s">
        <v>125</v>
      </c>
      <c r="D13" s="75" t="s">
        <v>89</v>
      </c>
      <c r="E13" s="83">
        <v>3000020545</v>
      </c>
      <c r="F13" s="49" t="s">
        <v>90</v>
      </c>
      <c r="G13" s="60">
        <v>60</v>
      </c>
      <c r="H13" s="243">
        <v>0</v>
      </c>
      <c r="I13" s="87">
        <f>G13*H13</f>
        <v>0</v>
      </c>
      <c r="J13" s="12" t="s">
        <v>69</v>
      </c>
    </row>
    <row r="14" spans="2:10" ht="71.25">
      <c r="B14" s="49">
        <f>B13+0.1</f>
        <v>1.7000000000000006</v>
      </c>
      <c r="C14" s="63" t="s">
        <v>165</v>
      </c>
      <c r="D14" s="75" t="s">
        <v>126</v>
      </c>
      <c r="E14" s="98">
        <v>3000011731</v>
      </c>
      <c r="F14" s="49" t="s">
        <v>76</v>
      </c>
      <c r="G14" s="60">
        <v>5</v>
      </c>
      <c r="H14" s="243">
        <v>0</v>
      </c>
      <c r="I14" s="87">
        <f>G14*H14</f>
        <v>0</v>
      </c>
      <c r="J14" s="12" t="s">
        <v>14</v>
      </c>
    </row>
    <row r="15" spans="2:10">
      <c r="B15" s="49">
        <f>B14+0.1</f>
        <v>1.8000000000000007</v>
      </c>
      <c r="C15" s="146"/>
      <c r="D15" s="149"/>
      <c r="E15" s="150"/>
      <c r="F15" s="144"/>
      <c r="G15" s="136"/>
      <c r="H15" s="243"/>
      <c r="I15" s="87"/>
    </row>
    <row r="16" spans="2:10" s="107" customFormat="1" ht="46.5">
      <c r="B16" s="236">
        <v>2</v>
      </c>
      <c r="C16" s="252" t="s">
        <v>102</v>
      </c>
      <c r="D16" s="253"/>
      <c r="E16" s="239"/>
      <c r="F16" s="236"/>
      <c r="G16" s="254"/>
      <c r="H16" s="255"/>
      <c r="I16" s="242">
        <f>SUM(I17:I27)</f>
        <v>0</v>
      </c>
    </row>
    <row r="17" spans="2:11" ht="42.75">
      <c r="B17" s="49"/>
      <c r="C17" s="69" t="s">
        <v>304</v>
      </c>
      <c r="D17" s="75"/>
      <c r="E17" s="48"/>
      <c r="F17" s="49"/>
      <c r="G17" s="67" t="s">
        <v>52</v>
      </c>
      <c r="H17" s="244" t="s">
        <v>53</v>
      </c>
      <c r="I17" s="58"/>
      <c r="J17" s="13"/>
    </row>
    <row r="18" spans="2:11" ht="42.75">
      <c r="B18" s="49">
        <v>2.1</v>
      </c>
      <c r="C18" s="75" t="s">
        <v>149</v>
      </c>
      <c r="D18" s="75" t="s">
        <v>87</v>
      </c>
      <c r="E18" s="246">
        <v>3000020545</v>
      </c>
      <c r="F18" s="49" t="s">
        <v>79</v>
      </c>
      <c r="G18" s="136">
        <f>60*22</f>
        <v>1320</v>
      </c>
      <c r="H18" s="243">
        <v>0</v>
      </c>
      <c r="I18" s="87">
        <f>G18*H18</f>
        <v>0</v>
      </c>
      <c r="J18" s="12" t="s">
        <v>16</v>
      </c>
      <c r="K18" s="12" t="s">
        <v>70</v>
      </c>
    </row>
    <row r="19" spans="2:11" ht="28.5">
      <c r="B19" s="49"/>
      <c r="C19" s="59" t="s">
        <v>166</v>
      </c>
      <c r="D19" s="75" t="s">
        <v>35</v>
      </c>
      <c r="E19" s="247">
        <v>3000017908</v>
      </c>
      <c r="F19" s="49" t="s">
        <v>41</v>
      </c>
      <c r="G19" s="60">
        <v>60</v>
      </c>
      <c r="H19" s="243">
        <f>H18/9*1.5</f>
        <v>0</v>
      </c>
      <c r="I19" s="87">
        <f t="shared" ref="I19:I26" si="0">G19*H19</f>
        <v>0</v>
      </c>
    </row>
    <row r="20" spans="2:11">
      <c r="B20" s="49">
        <f>B18+0.1</f>
        <v>2.2000000000000002</v>
      </c>
      <c r="C20" s="75" t="s">
        <v>86</v>
      </c>
      <c r="D20" s="75" t="s">
        <v>15</v>
      </c>
      <c r="E20" s="246">
        <v>3000020804</v>
      </c>
      <c r="F20" s="49" t="s">
        <v>79</v>
      </c>
      <c r="G20" s="136">
        <f>60*22</f>
        <v>1320</v>
      </c>
      <c r="H20" s="243">
        <v>0</v>
      </c>
      <c r="I20" s="87">
        <f>G20*H20</f>
        <v>0</v>
      </c>
      <c r="J20" s="12" t="s">
        <v>16</v>
      </c>
    </row>
    <row r="21" spans="2:11" ht="28.5">
      <c r="B21" s="49"/>
      <c r="C21" s="59" t="s">
        <v>166</v>
      </c>
      <c r="D21" s="75" t="s">
        <v>35</v>
      </c>
      <c r="E21" s="247">
        <v>3000017908</v>
      </c>
      <c r="F21" s="49" t="s">
        <v>41</v>
      </c>
      <c r="G21" s="60">
        <v>60</v>
      </c>
      <c r="H21" s="243">
        <f>H20/9*1.5</f>
        <v>0</v>
      </c>
      <c r="I21" s="87">
        <f>G21*H21</f>
        <v>0</v>
      </c>
    </row>
    <row r="22" spans="2:11" ht="42.75">
      <c r="B22" s="49"/>
      <c r="C22" s="69" t="s">
        <v>127</v>
      </c>
      <c r="D22" s="75"/>
      <c r="E22" s="48"/>
      <c r="F22" s="49"/>
      <c r="G22" s="67" t="s">
        <v>52</v>
      </c>
      <c r="H22" s="244" t="s">
        <v>53</v>
      </c>
      <c r="I22" s="58"/>
      <c r="J22" s="13"/>
    </row>
    <row r="23" spans="2:11">
      <c r="B23" s="49">
        <f>B20+0.1</f>
        <v>2.3000000000000003</v>
      </c>
      <c r="C23" s="75" t="s">
        <v>163</v>
      </c>
      <c r="D23" s="75" t="s">
        <v>15</v>
      </c>
      <c r="E23" s="246">
        <v>3000019216</v>
      </c>
      <c r="F23" s="49" t="s">
        <v>79</v>
      </c>
      <c r="G23" s="136">
        <f>365*5*3</f>
        <v>5475</v>
      </c>
      <c r="H23" s="243">
        <v>0</v>
      </c>
      <c r="I23" s="87">
        <f t="shared" si="0"/>
        <v>0</v>
      </c>
      <c r="J23" s="12" t="s">
        <v>16</v>
      </c>
      <c r="K23" s="12" t="s">
        <v>70</v>
      </c>
    </row>
    <row r="24" spans="2:11">
      <c r="B24" s="49">
        <f>B23+0.1</f>
        <v>2.4000000000000004</v>
      </c>
      <c r="C24" s="59" t="s">
        <v>164</v>
      </c>
      <c r="D24" s="75" t="s">
        <v>15</v>
      </c>
      <c r="E24" s="246">
        <v>3000019217</v>
      </c>
      <c r="F24" s="49" t="s">
        <v>79</v>
      </c>
      <c r="G24" s="136">
        <f>365*5*3</f>
        <v>5475</v>
      </c>
      <c r="H24" s="243">
        <v>0</v>
      </c>
      <c r="I24" s="87">
        <f t="shared" ref="I24" si="1">G24*H24</f>
        <v>0</v>
      </c>
      <c r="J24" s="12" t="s">
        <v>16</v>
      </c>
    </row>
    <row r="25" spans="2:11" ht="28.5">
      <c r="B25" s="49">
        <f>B24+0.1</f>
        <v>2.5000000000000004</v>
      </c>
      <c r="C25" s="59" t="s">
        <v>161</v>
      </c>
      <c r="D25" s="75" t="s">
        <v>15</v>
      </c>
      <c r="E25" s="246">
        <v>3000019218</v>
      </c>
      <c r="F25" s="49" t="s">
        <v>79</v>
      </c>
      <c r="G25" s="136">
        <f>365*5*3</f>
        <v>5475</v>
      </c>
      <c r="H25" s="243">
        <v>0</v>
      </c>
      <c r="I25" s="87">
        <f t="shared" ref="I25" si="2">G25*H25</f>
        <v>0</v>
      </c>
    </row>
    <row r="26" spans="2:11">
      <c r="B26" s="49">
        <f>B25+0.1</f>
        <v>2.6000000000000005</v>
      </c>
      <c r="C26" s="75" t="s">
        <v>162</v>
      </c>
      <c r="D26" s="75" t="s">
        <v>15</v>
      </c>
      <c r="E26" s="246">
        <v>3000020562</v>
      </c>
      <c r="F26" s="49" t="s">
        <v>79</v>
      </c>
      <c r="G26" s="136">
        <f>365*5*3</f>
        <v>5475</v>
      </c>
      <c r="H26" s="243">
        <v>0</v>
      </c>
      <c r="I26" s="87">
        <f t="shared" si="0"/>
        <v>0</v>
      </c>
      <c r="J26" s="12" t="s">
        <v>16</v>
      </c>
    </row>
    <row r="27" spans="2:11">
      <c r="B27" s="49"/>
      <c r="C27" s="63"/>
      <c r="D27" s="75"/>
      <c r="E27" s="48"/>
      <c r="F27" s="49"/>
      <c r="G27" s="265"/>
      <c r="H27" s="244"/>
      <c r="I27" s="58"/>
    </row>
    <row r="28" spans="2:11" s="107" customFormat="1" ht="46.5">
      <c r="B28" s="236">
        <v>3</v>
      </c>
      <c r="C28" s="266" t="s">
        <v>158</v>
      </c>
      <c r="D28" s="253"/>
      <c r="E28" s="239"/>
      <c r="F28" s="236"/>
      <c r="G28" s="267"/>
      <c r="H28" s="255"/>
      <c r="I28" s="279">
        <f>I29+I36+I44+I51+I58+I65</f>
        <v>0</v>
      </c>
    </row>
    <row r="29" spans="2:11" s="159" customFormat="1" ht="15.75">
      <c r="B29" s="322"/>
      <c r="C29" s="323" t="s">
        <v>151</v>
      </c>
      <c r="D29" s="324"/>
      <c r="E29" s="325"/>
      <c r="F29" s="322"/>
      <c r="G29" s="326"/>
      <c r="H29" s="327"/>
      <c r="I29" s="328">
        <f>SUM(I31:I35)</f>
        <v>0</v>
      </c>
    </row>
    <row r="30" spans="2:11" ht="71.25">
      <c r="B30" s="49">
        <v>3.1</v>
      </c>
      <c r="C30" s="63" t="s">
        <v>150</v>
      </c>
      <c r="D30" s="75" t="s">
        <v>18</v>
      </c>
      <c r="E30" s="84"/>
      <c r="F30" s="49"/>
      <c r="G30" s="270">
        <v>110</v>
      </c>
      <c r="H30" s="244" t="s">
        <v>63</v>
      </c>
      <c r="I30" s="58"/>
      <c r="J30" s="12" t="s">
        <v>19</v>
      </c>
    </row>
    <row r="31" spans="2:11" ht="28.5">
      <c r="B31" s="49"/>
      <c r="C31" s="63"/>
      <c r="D31" s="75"/>
      <c r="E31" s="48"/>
      <c r="F31" s="256"/>
      <c r="G31" s="67" t="s">
        <v>49</v>
      </c>
      <c r="H31" s="244" t="s">
        <v>50</v>
      </c>
      <c r="I31" s="58"/>
    </row>
    <row r="32" spans="2:11">
      <c r="B32" s="49" t="s">
        <v>20</v>
      </c>
      <c r="C32" s="271" t="s">
        <v>108</v>
      </c>
      <c r="D32" s="75" t="s">
        <v>21</v>
      </c>
      <c r="E32" s="100">
        <v>3000012424</v>
      </c>
      <c r="F32" s="49" t="s">
        <v>76</v>
      </c>
      <c r="G32" s="136">
        <f>60*22</f>
        <v>1320</v>
      </c>
      <c r="H32" s="244">
        <f>$G$30*H33</f>
        <v>0</v>
      </c>
      <c r="I32" s="87">
        <f>G32*H32</f>
        <v>0</v>
      </c>
      <c r="J32" s="12" t="s">
        <v>22</v>
      </c>
    </row>
    <row r="33" spans="2:10" ht="28.5">
      <c r="B33" s="49"/>
      <c r="C33" s="272" t="s">
        <v>38</v>
      </c>
      <c r="D33" s="75" t="s">
        <v>24</v>
      </c>
      <c r="E33" s="100"/>
      <c r="F33" s="49"/>
      <c r="G33" s="60"/>
      <c r="H33" s="243">
        <v>0</v>
      </c>
      <c r="I33" s="87"/>
      <c r="J33" s="12" t="s">
        <v>25</v>
      </c>
    </row>
    <row r="34" spans="2:10">
      <c r="B34" s="49" t="s">
        <v>23</v>
      </c>
      <c r="C34" s="271" t="s">
        <v>77</v>
      </c>
      <c r="D34" s="75" t="s">
        <v>21</v>
      </c>
      <c r="E34" s="100">
        <v>3000012423</v>
      </c>
      <c r="F34" s="49" t="s">
        <v>76</v>
      </c>
      <c r="G34" s="136">
        <f>60*22</f>
        <v>1320</v>
      </c>
      <c r="H34" s="244">
        <f>$G$30*H35</f>
        <v>0</v>
      </c>
      <c r="I34" s="87">
        <f>G34*H34</f>
        <v>0</v>
      </c>
      <c r="J34" s="12" t="s">
        <v>22</v>
      </c>
    </row>
    <row r="35" spans="2:10" ht="28.5">
      <c r="B35" s="49"/>
      <c r="C35" s="272" t="s">
        <v>38</v>
      </c>
      <c r="D35" s="75" t="s">
        <v>24</v>
      </c>
      <c r="E35" s="101"/>
      <c r="F35" s="49"/>
      <c r="G35" s="60"/>
      <c r="H35" s="243">
        <v>0</v>
      </c>
      <c r="I35" s="87"/>
      <c r="J35" s="12" t="s">
        <v>25</v>
      </c>
    </row>
    <row r="36" spans="2:10" s="159" customFormat="1" ht="75">
      <c r="B36" s="322"/>
      <c r="C36" s="323" t="s">
        <v>128</v>
      </c>
      <c r="D36" s="324"/>
      <c r="E36" s="325"/>
      <c r="F36" s="322"/>
      <c r="G36" s="326"/>
      <c r="H36" s="327"/>
      <c r="I36" s="328">
        <f>SUM(I38:I42)</f>
        <v>0</v>
      </c>
    </row>
    <row r="37" spans="2:10" ht="28.5">
      <c r="B37" s="49">
        <v>3.2</v>
      </c>
      <c r="C37" s="63" t="s">
        <v>129</v>
      </c>
      <c r="D37" s="75" t="s">
        <v>18</v>
      </c>
      <c r="E37" s="84"/>
      <c r="F37" s="49"/>
      <c r="G37" s="270">
        <v>60</v>
      </c>
      <c r="H37" s="244" t="s">
        <v>63</v>
      </c>
      <c r="I37" s="58"/>
      <c r="J37" s="12" t="s">
        <v>19</v>
      </c>
    </row>
    <row r="38" spans="2:10" ht="28.5">
      <c r="B38" s="49"/>
      <c r="C38" s="63"/>
      <c r="D38" s="75"/>
      <c r="E38" s="48"/>
      <c r="F38" s="256"/>
      <c r="G38" s="67" t="s">
        <v>49</v>
      </c>
      <c r="H38" s="244" t="s">
        <v>50</v>
      </c>
      <c r="I38" s="58"/>
    </row>
    <row r="39" spans="2:10">
      <c r="B39" s="49" t="s">
        <v>27</v>
      </c>
      <c r="C39" s="271" t="s">
        <v>108</v>
      </c>
      <c r="D39" s="75" t="s">
        <v>21</v>
      </c>
      <c r="E39" s="100">
        <v>3000012424</v>
      </c>
      <c r="F39" s="49" t="s">
        <v>76</v>
      </c>
      <c r="G39" s="136">
        <f>365*5</f>
        <v>1825</v>
      </c>
      <c r="H39" s="244">
        <f>$G$30*H40</f>
        <v>0</v>
      </c>
      <c r="I39" s="87">
        <f>G39*H39</f>
        <v>0</v>
      </c>
      <c r="J39" s="12" t="s">
        <v>22</v>
      </c>
    </row>
    <row r="40" spans="2:10" ht="28.5">
      <c r="B40" s="49"/>
      <c r="C40" s="272" t="s">
        <v>38</v>
      </c>
      <c r="D40" s="75" t="s">
        <v>24</v>
      </c>
      <c r="E40" s="100"/>
      <c r="F40" s="49"/>
      <c r="G40" s="60"/>
      <c r="H40" s="243">
        <v>0</v>
      </c>
      <c r="I40" s="87"/>
      <c r="J40" s="12" t="s">
        <v>25</v>
      </c>
    </row>
    <row r="41" spans="2:10">
      <c r="B41" s="49" t="s">
        <v>28</v>
      </c>
      <c r="C41" s="271" t="s">
        <v>77</v>
      </c>
      <c r="D41" s="75" t="s">
        <v>21</v>
      </c>
      <c r="E41" s="100">
        <v>3000012423</v>
      </c>
      <c r="F41" s="49" t="s">
        <v>76</v>
      </c>
      <c r="G41" s="136">
        <f>365*5</f>
        <v>1825</v>
      </c>
      <c r="H41" s="244">
        <f>$G$30*H42</f>
        <v>0</v>
      </c>
      <c r="I41" s="87">
        <f>G41*H41</f>
        <v>0</v>
      </c>
      <c r="J41" s="12" t="s">
        <v>22</v>
      </c>
    </row>
    <row r="42" spans="2:10" ht="28.5">
      <c r="B42" s="49"/>
      <c r="C42" s="272" t="s">
        <v>38</v>
      </c>
      <c r="D42" s="75" t="s">
        <v>24</v>
      </c>
      <c r="E42" s="101"/>
      <c r="F42" s="49"/>
      <c r="G42" s="60"/>
      <c r="H42" s="243">
        <v>0</v>
      </c>
      <c r="I42" s="87"/>
      <c r="J42" s="12" t="s">
        <v>25</v>
      </c>
    </row>
    <row r="43" spans="2:10">
      <c r="B43" s="49"/>
      <c r="C43" s="272"/>
      <c r="D43" s="75"/>
      <c r="E43" s="48"/>
      <c r="F43" s="49"/>
      <c r="G43" s="265"/>
      <c r="H43" s="248"/>
      <c r="I43" s="58"/>
    </row>
    <row r="44" spans="2:10" s="159" customFormat="1" ht="47.25">
      <c r="B44" s="322">
        <v>3.3</v>
      </c>
      <c r="C44" s="69" t="s">
        <v>130</v>
      </c>
      <c r="D44" s="324" t="s">
        <v>18</v>
      </c>
      <c r="E44" s="325"/>
      <c r="F44" s="322"/>
      <c r="G44" s="329">
        <v>80</v>
      </c>
      <c r="H44" s="327" t="s">
        <v>91</v>
      </c>
      <c r="I44" s="328">
        <f>SUM(I45:I49)</f>
        <v>0</v>
      </c>
      <c r="J44" s="159" t="s">
        <v>19</v>
      </c>
    </row>
    <row r="45" spans="2:10" ht="28.5">
      <c r="B45" s="49"/>
      <c r="C45" s="63"/>
      <c r="D45" s="75"/>
      <c r="E45" s="48"/>
      <c r="F45" s="49"/>
      <c r="G45" s="67" t="s">
        <v>49</v>
      </c>
      <c r="H45" s="244" t="s">
        <v>50</v>
      </c>
      <c r="I45" s="58"/>
    </row>
    <row r="46" spans="2:10">
      <c r="B46" s="49" t="s">
        <v>56</v>
      </c>
      <c r="C46" s="271" t="s">
        <v>111</v>
      </c>
      <c r="D46" s="75" t="s">
        <v>21</v>
      </c>
      <c r="E46" s="100">
        <v>3000012424</v>
      </c>
      <c r="F46" s="49" t="s">
        <v>76</v>
      </c>
      <c r="G46" s="60">
        <v>60</v>
      </c>
      <c r="H46" s="244">
        <f>$G$44*H47</f>
        <v>0</v>
      </c>
      <c r="I46" s="87">
        <f>G46*H46</f>
        <v>0</v>
      </c>
      <c r="J46" s="12" t="s">
        <v>22</v>
      </c>
    </row>
    <row r="47" spans="2:10" ht="28.5">
      <c r="B47" s="49"/>
      <c r="C47" s="272" t="s">
        <v>38</v>
      </c>
      <c r="D47" s="75" t="s">
        <v>24</v>
      </c>
      <c r="E47" s="100"/>
      <c r="F47" s="49"/>
      <c r="G47" s="60"/>
      <c r="H47" s="243">
        <v>0</v>
      </c>
      <c r="I47" s="87"/>
      <c r="J47" s="12" t="s">
        <v>25</v>
      </c>
    </row>
    <row r="48" spans="2:10">
      <c r="B48" s="49" t="s">
        <v>57</v>
      </c>
      <c r="C48" s="271" t="s">
        <v>77</v>
      </c>
      <c r="D48" s="75" t="s">
        <v>21</v>
      </c>
      <c r="E48" s="100">
        <v>3000012423</v>
      </c>
      <c r="F48" s="49" t="s">
        <v>76</v>
      </c>
      <c r="G48" s="60">
        <v>60</v>
      </c>
      <c r="H48" s="244">
        <f>$G$44*H49</f>
        <v>0</v>
      </c>
      <c r="I48" s="87">
        <f>G48*H48</f>
        <v>0</v>
      </c>
      <c r="J48" s="12" t="s">
        <v>22</v>
      </c>
    </row>
    <row r="49" spans="2:10" ht="28.5">
      <c r="B49" s="49"/>
      <c r="C49" s="272" t="s">
        <v>38</v>
      </c>
      <c r="D49" s="75" t="s">
        <v>24</v>
      </c>
      <c r="E49" s="101"/>
      <c r="F49" s="49"/>
      <c r="G49" s="60"/>
      <c r="H49" s="243">
        <f>H35</f>
        <v>0</v>
      </c>
      <c r="I49" s="87"/>
      <c r="J49" s="12" t="s">
        <v>25</v>
      </c>
    </row>
    <row r="50" spans="2:10">
      <c r="B50" s="49"/>
      <c r="C50" s="272"/>
      <c r="D50" s="75"/>
      <c r="E50" s="101"/>
      <c r="F50" s="49"/>
      <c r="G50" s="60"/>
      <c r="H50" s="243"/>
      <c r="I50" s="87"/>
    </row>
    <row r="51" spans="2:10" s="159" customFormat="1" ht="60">
      <c r="B51" s="322">
        <v>3.4</v>
      </c>
      <c r="C51" s="69" t="s">
        <v>159</v>
      </c>
      <c r="D51" s="324" t="s">
        <v>18</v>
      </c>
      <c r="E51" s="325"/>
      <c r="F51" s="322"/>
      <c r="G51" s="330">
        <v>500</v>
      </c>
      <c r="H51" s="327" t="s">
        <v>62</v>
      </c>
      <c r="I51" s="328">
        <f>SUM(I52:I57)</f>
        <v>0</v>
      </c>
      <c r="J51" s="159" t="s">
        <v>19</v>
      </c>
    </row>
    <row r="52" spans="2:10" ht="28.5">
      <c r="B52" s="49"/>
      <c r="C52" s="63"/>
      <c r="D52" s="75"/>
      <c r="E52" s="48"/>
      <c r="F52" s="49"/>
      <c r="G52" s="67" t="s">
        <v>49</v>
      </c>
      <c r="H52" s="244" t="s">
        <v>50</v>
      </c>
      <c r="I52" s="58"/>
    </row>
    <row r="53" spans="2:10">
      <c r="B53" s="49" t="s">
        <v>58</v>
      </c>
      <c r="C53" s="271" t="s">
        <v>108</v>
      </c>
      <c r="D53" s="75" t="s">
        <v>21</v>
      </c>
      <c r="E53" s="246">
        <v>3000023078</v>
      </c>
      <c r="F53" s="49" t="s">
        <v>76</v>
      </c>
      <c r="G53" s="60">
        <v>60</v>
      </c>
      <c r="H53" s="244">
        <f>$G$51*H54</f>
        <v>0</v>
      </c>
      <c r="I53" s="87">
        <f>G53*H53</f>
        <v>0</v>
      </c>
      <c r="J53" s="12" t="s">
        <v>73</v>
      </c>
    </row>
    <row r="54" spans="2:10" ht="28.5">
      <c r="B54" s="49"/>
      <c r="C54" s="272" t="s">
        <v>38</v>
      </c>
      <c r="D54" s="75" t="s">
        <v>24</v>
      </c>
      <c r="E54" s="246"/>
      <c r="F54" s="49"/>
      <c r="G54" s="60">
        <v>0</v>
      </c>
      <c r="H54" s="243">
        <v>0</v>
      </c>
      <c r="I54" s="87"/>
      <c r="J54" s="12" t="s">
        <v>73</v>
      </c>
    </row>
    <row r="55" spans="2:10" ht="15">
      <c r="B55" s="49" t="s">
        <v>59</v>
      </c>
      <c r="C55" s="271" t="s">
        <v>26</v>
      </c>
      <c r="D55" s="75" t="s">
        <v>21</v>
      </c>
      <c r="E55" s="85">
        <v>3000017918</v>
      </c>
      <c r="F55" s="49" t="s">
        <v>76</v>
      </c>
      <c r="G55" s="60">
        <v>60</v>
      </c>
      <c r="H55" s="244">
        <f>$G$51*H56</f>
        <v>0</v>
      </c>
      <c r="I55" s="87">
        <f>G55*H55</f>
        <v>0</v>
      </c>
      <c r="J55" s="12" t="s">
        <v>73</v>
      </c>
    </row>
    <row r="56" spans="2:10" ht="28.5">
      <c r="B56" s="49"/>
      <c r="C56" s="272" t="s">
        <v>38</v>
      </c>
      <c r="D56" s="75" t="s">
        <v>24</v>
      </c>
      <c r="E56" s="246"/>
      <c r="F56" s="49"/>
      <c r="G56" s="60">
        <v>0</v>
      </c>
      <c r="H56" s="243">
        <f>H49</f>
        <v>0</v>
      </c>
      <c r="I56" s="87"/>
      <c r="J56" s="12" t="s">
        <v>25</v>
      </c>
    </row>
    <row r="57" spans="2:10">
      <c r="B57" s="49"/>
      <c r="C57" s="272"/>
      <c r="D57" s="75"/>
      <c r="E57" s="48"/>
      <c r="F57" s="49"/>
      <c r="G57" s="265"/>
      <c r="H57" s="248"/>
      <c r="I57" s="87"/>
    </row>
    <row r="58" spans="2:10" s="159" customFormat="1" ht="75">
      <c r="B58" s="322">
        <v>3.5</v>
      </c>
      <c r="C58" s="69" t="s">
        <v>309</v>
      </c>
      <c r="D58" s="324" t="s">
        <v>18</v>
      </c>
      <c r="E58" s="325"/>
      <c r="F58" s="322"/>
      <c r="G58" s="329">
        <f>52*5</f>
        <v>260</v>
      </c>
      <c r="H58" s="327" t="s">
        <v>91</v>
      </c>
      <c r="I58" s="328">
        <f>SUM(I59:I65)</f>
        <v>0</v>
      </c>
      <c r="J58" s="159" t="s">
        <v>19</v>
      </c>
    </row>
    <row r="59" spans="2:10" ht="28.5">
      <c r="B59" s="49"/>
      <c r="C59" s="63"/>
      <c r="D59" s="75"/>
      <c r="E59" s="48"/>
      <c r="F59" s="49"/>
      <c r="G59" s="67" t="s">
        <v>49</v>
      </c>
      <c r="H59" s="244" t="s">
        <v>50</v>
      </c>
      <c r="I59" s="58"/>
    </row>
    <row r="60" spans="2:10">
      <c r="B60" s="49" t="s">
        <v>60</v>
      </c>
      <c r="C60" s="271" t="s">
        <v>109</v>
      </c>
      <c r="D60" s="75" t="s">
        <v>21</v>
      </c>
      <c r="E60" s="246">
        <v>3000023078</v>
      </c>
      <c r="F60" s="49" t="s">
        <v>76</v>
      </c>
      <c r="G60" s="60">
        <v>5</v>
      </c>
      <c r="H60" s="244">
        <f>$G$58*H61</f>
        <v>0</v>
      </c>
      <c r="I60" s="87">
        <f>G60*H60</f>
        <v>0</v>
      </c>
      <c r="J60" s="12" t="s">
        <v>73</v>
      </c>
    </row>
    <row r="61" spans="2:10" ht="28.5">
      <c r="B61" s="49"/>
      <c r="C61" s="272" t="s">
        <v>38</v>
      </c>
      <c r="D61" s="75" t="s">
        <v>24</v>
      </c>
      <c r="E61" s="246"/>
      <c r="F61" s="49"/>
      <c r="G61" s="60">
        <v>0</v>
      </c>
      <c r="H61" s="243">
        <f>H54</f>
        <v>0</v>
      </c>
      <c r="I61" s="87"/>
      <c r="J61" s="12" t="s">
        <v>73</v>
      </c>
    </row>
    <row r="62" spans="2:10" ht="15">
      <c r="B62" s="49" t="s">
        <v>61</v>
      </c>
      <c r="C62" s="271" t="s">
        <v>26</v>
      </c>
      <c r="D62" s="75" t="s">
        <v>21</v>
      </c>
      <c r="E62" s="85">
        <v>3000017918</v>
      </c>
      <c r="F62" s="49" t="s">
        <v>76</v>
      </c>
      <c r="G62" s="60">
        <v>5</v>
      </c>
      <c r="H62" s="244">
        <f>$G$58*H63</f>
        <v>0</v>
      </c>
      <c r="I62" s="87">
        <f>G62*H62</f>
        <v>0</v>
      </c>
      <c r="J62" s="12" t="s">
        <v>73</v>
      </c>
    </row>
    <row r="63" spans="2:10" ht="28.5">
      <c r="B63" s="49"/>
      <c r="C63" s="272" t="s">
        <v>38</v>
      </c>
      <c r="D63" s="75" t="s">
        <v>24</v>
      </c>
      <c r="E63" s="246"/>
      <c r="F63" s="49"/>
      <c r="G63" s="60">
        <v>0</v>
      </c>
      <c r="H63" s="243">
        <f>H56</f>
        <v>0</v>
      </c>
      <c r="I63" s="87"/>
      <c r="J63" s="12" t="s">
        <v>73</v>
      </c>
    </row>
    <row r="64" spans="2:10">
      <c r="B64" s="49"/>
      <c r="C64" s="272"/>
      <c r="D64" s="75"/>
      <c r="E64" s="48"/>
      <c r="F64" s="49"/>
      <c r="G64" s="265"/>
      <c r="H64" s="248"/>
      <c r="I64" s="58"/>
    </row>
    <row r="65" spans="1:9" ht="15">
      <c r="B65" s="49"/>
      <c r="C65" s="331" t="s">
        <v>160</v>
      </c>
      <c r="D65" s="149"/>
      <c r="E65" s="150"/>
      <c r="F65" s="144"/>
      <c r="G65" s="270"/>
      <c r="H65" s="243"/>
      <c r="I65" s="87"/>
    </row>
    <row r="66" spans="1:9" ht="15">
      <c r="B66" s="49"/>
      <c r="C66" s="331"/>
      <c r="D66" s="149"/>
      <c r="E66" s="150"/>
      <c r="F66" s="144"/>
      <c r="G66" s="270"/>
      <c r="H66" s="243"/>
      <c r="I66" s="87"/>
    </row>
    <row r="67" spans="1:9">
      <c r="B67" s="49"/>
      <c r="C67" s="272"/>
      <c r="D67" s="75"/>
      <c r="E67" s="48"/>
      <c r="F67" s="49"/>
      <c r="G67" s="265"/>
      <c r="H67" s="248"/>
      <c r="I67" s="58"/>
    </row>
    <row r="68" spans="1:9" s="107" customFormat="1" ht="46.5">
      <c r="B68" s="236">
        <v>4</v>
      </c>
      <c r="C68" s="252" t="s">
        <v>131</v>
      </c>
      <c r="D68" s="253"/>
      <c r="E68" s="239"/>
      <c r="F68" s="236"/>
      <c r="G68" s="276"/>
      <c r="H68" s="255"/>
      <c r="I68" s="279" t="s">
        <v>341</v>
      </c>
    </row>
    <row r="69" spans="1:9" ht="18">
      <c r="A69" s="320"/>
      <c r="B69" s="46" t="s">
        <v>305</v>
      </c>
      <c r="C69" s="69" t="str">
        <f>'A.MATERIAL &amp; SPARES'!C5</f>
        <v>MATERIALS APPLICATION SERVICES</v>
      </c>
      <c r="D69" s="75" t="s">
        <v>82</v>
      </c>
      <c r="E69" s="123">
        <v>3000023309</v>
      </c>
      <c r="F69" s="49" t="s">
        <v>76</v>
      </c>
      <c r="G69" s="60">
        <f>'A.MATERIAL &amp; SPARES'!G5</f>
        <v>1725</v>
      </c>
      <c r="H69" s="124">
        <f>I69/G69</f>
        <v>0</v>
      </c>
      <c r="I69" s="125">
        <f>'A.MATERIAL &amp; SPARES'!I5</f>
        <v>0</v>
      </c>
    </row>
    <row r="70" spans="1:9" s="11" customFormat="1" ht="105">
      <c r="A70" s="321"/>
      <c r="B70" s="53"/>
      <c r="C70" s="69" t="s">
        <v>310</v>
      </c>
      <c r="D70" s="76"/>
      <c r="E70" s="54"/>
      <c r="F70" s="52"/>
      <c r="G70" s="137"/>
      <c r="H70" s="161"/>
      <c r="I70" s="162"/>
    </row>
    <row r="71" spans="1:9">
      <c r="B71" s="49"/>
      <c r="C71" s="63"/>
      <c r="D71" s="75"/>
      <c r="E71" s="48"/>
      <c r="F71" s="49"/>
      <c r="G71" s="277"/>
      <c r="H71" s="244"/>
      <c r="I71" s="58"/>
    </row>
    <row r="72" spans="1:9" s="107" customFormat="1" ht="46.5">
      <c r="B72" s="236">
        <v>5</v>
      </c>
      <c r="C72" s="252" t="s">
        <v>157</v>
      </c>
      <c r="D72" s="253"/>
      <c r="E72" s="239"/>
      <c r="F72" s="236"/>
      <c r="G72" s="278"/>
      <c r="H72" s="255"/>
      <c r="I72" s="279">
        <f>I75+I78</f>
        <v>0</v>
      </c>
    </row>
    <row r="73" spans="1:9" s="135" customFormat="1" ht="30">
      <c r="B73" s="66">
        <v>5.0999999999999996</v>
      </c>
      <c r="C73" s="323" t="s">
        <v>152</v>
      </c>
      <c r="D73" s="77"/>
      <c r="E73" s="65"/>
      <c r="F73" s="66"/>
      <c r="G73" s="67"/>
      <c r="H73" s="269"/>
      <c r="I73" s="68"/>
    </row>
    <row r="74" spans="1:9" s="135" customFormat="1" ht="45">
      <c r="B74" s="66"/>
      <c r="C74" s="69" t="s">
        <v>312</v>
      </c>
      <c r="D74" s="77"/>
      <c r="E74" s="64"/>
      <c r="F74" s="64"/>
      <c r="G74" s="64"/>
      <c r="H74" s="281"/>
      <c r="I74" s="64"/>
    </row>
    <row r="75" spans="1:9" ht="18">
      <c r="B75" s="49"/>
      <c r="C75" s="332" t="s">
        <v>31</v>
      </c>
      <c r="D75" s="75" t="s">
        <v>11</v>
      </c>
      <c r="E75" s="247">
        <v>3000000049</v>
      </c>
      <c r="F75" s="66" t="s">
        <v>76</v>
      </c>
      <c r="G75" s="273">
        <f>A.EQUIPMENT!G7</f>
        <v>163</v>
      </c>
      <c r="H75" s="280">
        <f>A.EQUIPMENT!H7</f>
        <v>0</v>
      </c>
      <c r="I75" s="143">
        <f>A.EQUIPMENT!I7</f>
        <v>0</v>
      </c>
    </row>
    <row r="76" spans="1:9">
      <c r="B76" s="44"/>
      <c r="C76" s="62"/>
      <c r="D76" s="62"/>
      <c r="E76" s="48"/>
      <c r="F76" s="44"/>
      <c r="G76" s="233"/>
      <c r="H76" s="234"/>
      <c r="I76" s="58"/>
    </row>
    <row r="77" spans="1:9" s="135" customFormat="1" ht="30">
      <c r="B77" s="66">
        <v>5.2</v>
      </c>
      <c r="C77" s="332" t="s">
        <v>37</v>
      </c>
      <c r="D77" s="77"/>
      <c r="E77" s="66"/>
      <c r="F77" s="285"/>
      <c r="G77" s="286"/>
      <c r="H77" s="287"/>
      <c r="I77" s="64"/>
    </row>
    <row r="78" spans="1:9" s="135" customFormat="1" ht="18">
      <c r="B78" s="49" t="s">
        <v>313</v>
      </c>
      <c r="C78" s="323" t="s">
        <v>156</v>
      </c>
      <c r="D78" s="77"/>
      <c r="E78" s="247">
        <v>3000000049</v>
      </c>
      <c r="F78" s="66" t="s">
        <v>76</v>
      </c>
      <c r="G78" s="283">
        <f>A.EQUIPMENT!G29</f>
        <v>260</v>
      </c>
      <c r="H78" s="283">
        <f>A.EQUIPMENT!H29</f>
        <v>0</v>
      </c>
      <c r="I78" s="333">
        <f>A.EQUIPMENT!I29</f>
        <v>0</v>
      </c>
    </row>
    <row r="79" spans="1:9">
      <c r="B79" s="44"/>
      <c r="C79" s="63"/>
      <c r="D79" s="75"/>
      <c r="E79" s="48"/>
      <c r="F79" s="49"/>
      <c r="G79" s="67"/>
      <c r="H79" s="244"/>
      <c r="I79" s="58"/>
    </row>
    <row r="80" spans="1:9">
      <c r="B80" s="49"/>
      <c r="C80" s="63"/>
      <c r="D80" s="75"/>
      <c r="E80" s="48"/>
      <c r="F80" s="49"/>
      <c r="G80" s="265"/>
      <c r="H80" s="244"/>
      <c r="I80" s="58"/>
    </row>
    <row r="81" spans="2:9" s="230" customFormat="1" ht="26.25">
      <c r="B81" s="334"/>
      <c r="C81" s="335" t="s">
        <v>74</v>
      </c>
      <c r="D81" s="336"/>
      <c r="E81" s="302"/>
      <c r="F81" s="334"/>
      <c r="G81" s="337"/>
      <c r="H81" s="338"/>
      <c r="I81" s="305" t="s">
        <v>341</v>
      </c>
    </row>
  </sheetData>
  <mergeCells count="3">
    <mergeCell ref="B1:C1"/>
    <mergeCell ref="G1:I1"/>
    <mergeCell ref="G2:I2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22"/>
  <sheetViews>
    <sheetView workbookViewId="0">
      <selection activeCell="H13" sqref="H13"/>
    </sheetView>
  </sheetViews>
  <sheetFormatPr defaultColWidth="9.140625" defaultRowHeight="14.25"/>
  <cols>
    <col min="1" max="1" width="12.7109375" style="12" customWidth="1"/>
    <col min="2" max="2" width="17.5703125" style="43" customWidth="1"/>
    <col min="3" max="3" width="34.85546875" style="42" customWidth="1"/>
    <col min="4" max="4" width="13.85546875" style="42" bestFit="1" customWidth="1"/>
    <col min="5" max="5" width="10.85546875" style="12" customWidth="1"/>
    <col min="6" max="6" width="9.28515625" style="12" customWidth="1"/>
    <col min="7" max="7" width="16.85546875" style="35" customWidth="1"/>
    <col min="8" max="8" width="12" style="35" customWidth="1"/>
    <col min="9" max="9" width="26.28515625" style="15" bestFit="1" customWidth="1"/>
    <col min="10" max="10" width="12.5703125" style="12" bestFit="1" customWidth="1"/>
    <col min="11" max="11" width="12.5703125" style="12" customWidth="1"/>
    <col min="12" max="12" width="31.7109375" style="12" bestFit="1" customWidth="1"/>
    <col min="13" max="14" width="9.28515625" style="12" bestFit="1" customWidth="1"/>
    <col min="15" max="16384" width="9.140625" style="12"/>
  </cols>
  <sheetData>
    <row r="1" spans="1:9" s="11" customFormat="1" ht="19.5" customHeight="1">
      <c r="B1" s="347" t="s">
        <v>0</v>
      </c>
      <c r="C1" s="347"/>
      <c r="D1" s="81"/>
      <c r="G1" s="348" t="s">
        <v>1</v>
      </c>
      <c r="H1" s="348"/>
      <c r="I1" s="347"/>
    </row>
    <row r="2" spans="1:9" s="11" customFormat="1" ht="17.25" customHeight="1">
      <c r="B2" s="347" t="s">
        <v>85</v>
      </c>
      <c r="C2" s="347"/>
      <c r="D2" s="347"/>
      <c r="E2" s="6"/>
      <c r="G2" s="349" t="s">
        <v>3</v>
      </c>
      <c r="H2" s="349"/>
      <c r="I2" s="349"/>
    </row>
    <row r="3" spans="1:9" s="200" customFormat="1" ht="17.25" customHeight="1">
      <c r="A3" s="200" t="s">
        <v>39</v>
      </c>
      <c r="B3" s="203">
        <v>4</v>
      </c>
      <c r="C3" s="109" t="s">
        <v>315</v>
      </c>
      <c r="D3" s="108"/>
      <c r="E3" s="107"/>
      <c r="G3" s="204"/>
      <c r="H3" s="204"/>
      <c r="I3" s="202"/>
    </row>
    <row r="4" spans="1:9" s="6" customFormat="1" ht="54">
      <c r="A4" s="64" t="s">
        <v>83</v>
      </c>
      <c r="B4" s="46" t="s">
        <v>84</v>
      </c>
      <c r="C4" s="70" t="s">
        <v>5</v>
      </c>
      <c r="D4" s="74" t="s">
        <v>6</v>
      </c>
      <c r="E4" s="71" t="s">
        <v>78</v>
      </c>
      <c r="F4" s="66" t="s">
        <v>7</v>
      </c>
      <c r="G4" s="72" t="s">
        <v>75</v>
      </c>
      <c r="H4" s="72" t="s">
        <v>9</v>
      </c>
      <c r="I4" s="73" t="s">
        <v>10</v>
      </c>
    </row>
    <row r="5" spans="1:9" ht="54">
      <c r="A5" s="44"/>
      <c r="B5" s="46" t="s">
        <v>305</v>
      </c>
      <c r="C5" s="47" t="s">
        <v>97</v>
      </c>
      <c r="D5" s="75" t="s">
        <v>82</v>
      </c>
      <c r="E5" s="65"/>
      <c r="F5" s="49" t="s">
        <v>71</v>
      </c>
      <c r="G5" s="60">
        <f>SUM(G6:G19)</f>
        <v>1725</v>
      </c>
      <c r="H5" s="103" t="s">
        <v>342</v>
      </c>
      <c r="I5" s="229">
        <v>0</v>
      </c>
    </row>
    <row r="6" spans="1:9" s="11" customFormat="1" ht="18">
      <c r="A6" s="52"/>
      <c r="B6" s="53"/>
      <c r="C6" s="47"/>
      <c r="D6" s="76"/>
      <c r="E6" s="54"/>
      <c r="F6" s="52"/>
      <c r="G6" s="137"/>
      <c r="H6" s="138"/>
      <c r="I6" s="52"/>
    </row>
    <row r="7" spans="1:9" ht="15">
      <c r="A7" s="44"/>
      <c r="B7" s="45"/>
      <c r="C7" s="69"/>
      <c r="D7" s="75"/>
      <c r="E7" s="48"/>
      <c r="F7" s="49"/>
      <c r="G7" s="50"/>
      <c r="H7" s="51"/>
      <c r="I7" s="44"/>
    </row>
    <row r="8" spans="1:9" ht="15">
      <c r="A8" s="44"/>
      <c r="B8" s="56"/>
      <c r="C8" s="78" t="s">
        <v>80</v>
      </c>
      <c r="D8" s="78" t="s">
        <v>81</v>
      </c>
      <c r="E8" s="44"/>
      <c r="F8" s="44"/>
      <c r="G8" s="57"/>
      <c r="H8" s="57"/>
      <c r="I8" s="58"/>
    </row>
    <row r="9" spans="1:9" ht="15">
      <c r="A9" s="44">
        <v>10</v>
      </c>
      <c r="B9" s="56"/>
      <c r="C9" s="78"/>
      <c r="D9" s="78"/>
      <c r="E9" s="44"/>
      <c r="F9" s="44"/>
      <c r="G9" s="57"/>
      <c r="H9" s="57"/>
      <c r="I9" s="58"/>
    </row>
    <row r="10" spans="1:9">
      <c r="A10" s="44"/>
      <c r="B10" s="56">
        <f>B8+10</f>
        <v>10</v>
      </c>
      <c r="C10" s="59" t="s">
        <v>136</v>
      </c>
      <c r="D10" s="62" t="s">
        <v>133</v>
      </c>
      <c r="E10" s="79"/>
      <c r="F10" s="44" t="s">
        <v>76</v>
      </c>
      <c r="G10" s="136">
        <v>60</v>
      </c>
      <c r="H10" s="61">
        <v>0</v>
      </c>
      <c r="I10" s="125">
        <f>H10*G10</f>
        <v>0</v>
      </c>
    </row>
    <row r="11" spans="1:9">
      <c r="A11" s="44"/>
      <c r="B11" s="56">
        <f>B10+10</f>
        <v>20</v>
      </c>
      <c r="C11" s="59" t="s">
        <v>112</v>
      </c>
      <c r="D11" s="62" t="s">
        <v>115</v>
      </c>
      <c r="E11" s="79"/>
      <c r="F11" s="44" t="s">
        <v>76</v>
      </c>
      <c r="G11" s="136">
        <v>1000</v>
      </c>
      <c r="H11" s="61">
        <v>0</v>
      </c>
      <c r="I11" s="125">
        <f>H11*G11</f>
        <v>0</v>
      </c>
    </row>
    <row r="12" spans="1:9">
      <c r="A12" s="44"/>
      <c r="B12" s="56">
        <f t="shared" ref="B12:B19" si="0">B11+10</f>
        <v>30</v>
      </c>
      <c r="C12" s="59" t="s">
        <v>135</v>
      </c>
      <c r="D12" s="62" t="s">
        <v>116</v>
      </c>
      <c r="E12" s="79"/>
      <c r="F12" s="44" t="s">
        <v>76</v>
      </c>
      <c r="G12" s="136">
        <v>300</v>
      </c>
      <c r="H12" s="61">
        <v>0</v>
      </c>
      <c r="I12" s="125">
        <f>H12*G12</f>
        <v>0</v>
      </c>
    </row>
    <row r="13" spans="1:9" ht="28.5">
      <c r="A13" s="44"/>
      <c r="B13" s="56">
        <f t="shared" si="0"/>
        <v>40</v>
      </c>
      <c r="C13" s="59" t="s">
        <v>132</v>
      </c>
      <c r="D13" s="62" t="s">
        <v>133</v>
      </c>
      <c r="E13" s="79"/>
      <c r="F13" s="44" t="s">
        <v>76</v>
      </c>
      <c r="G13" s="136">
        <v>60</v>
      </c>
      <c r="H13" s="61">
        <v>0</v>
      </c>
      <c r="I13" s="125">
        <f t="shared" ref="I13:I15" si="1">H13*G13</f>
        <v>0</v>
      </c>
    </row>
    <row r="14" spans="1:9">
      <c r="A14" s="44"/>
      <c r="B14" s="56">
        <f t="shared" si="0"/>
        <v>50</v>
      </c>
      <c r="C14" s="142" t="s">
        <v>134</v>
      </c>
      <c r="D14" s="62" t="s">
        <v>115</v>
      </c>
      <c r="E14" s="79"/>
      <c r="F14" s="44" t="s">
        <v>76</v>
      </c>
      <c r="G14" s="136">
        <v>80</v>
      </c>
      <c r="H14" s="61">
        <v>0</v>
      </c>
      <c r="I14" s="125">
        <f t="shared" si="1"/>
        <v>0</v>
      </c>
    </row>
    <row r="15" spans="1:9">
      <c r="A15" s="44"/>
      <c r="B15" s="56">
        <f t="shared" si="0"/>
        <v>60</v>
      </c>
      <c r="C15" s="142" t="s">
        <v>146</v>
      </c>
      <c r="D15" s="62" t="s">
        <v>115</v>
      </c>
      <c r="E15" s="79"/>
      <c r="F15" s="44" t="s">
        <v>76</v>
      </c>
      <c r="G15" s="136">
        <v>80</v>
      </c>
      <c r="H15" s="61">
        <v>0</v>
      </c>
      <c r="I15" s="125">
        <f t="shared" si="1"/>
        <v>0</v>
      </c>
    </row>
    <row r="16" spans="1:9" ht="85.5">
      <c r="A16" s="44"/>
      <c r="B16" s="56">
        <f t="shared" si="0"/>
        <v>70</v>
      </c>
      <c r="C16" s="142" t="s">
        <v>271</v>
      </c>
      <c r="D16" s="62" t="s">
        <v>72</v>
      </c>
      <c r="E16" s="79"/>
      <c r="F16" s="44" t="s">
        <v>76</v>
      </c>
      <c r="G16" s="60">
        <v>30</v>
      </c>
      <c r="H16" s="61">
        <v>0</v>
      </c>
      <c r="I16" s="125">
        <f t="shared" ref="I16:I18" si="2">H16*G16</f>
        <v>0</v>
      </c>
    </row>
    <row r="17" spans="1:9" ht="28.5">
      <c r="A17" s="44"/>
      <c r="B17" s="56">
        <f t="shared" si="0"/>
        <v>80</v>
      </c>
      <c r="C17" s="142" t="s">
        <v>232</v>
      </c>
      <c r="D17" s="62" t="s">
        <v>306</v>
      </c>
      <c r="E17" s="79"/>
      <c r="F17" s="44" t="s">
        <v>76</v>
      </c>
      <c r="G17" s="60">
        <v>5</v>
      </c>
      <c r="H17" s="61">
        <v>0</v>
      </c>
      <c r="I17" s="125">
        <f t="shared" si="2"/>
        <v>0</v>
      </c>
    </row>
    <row r="18" spans="1:9" ht="15" thickBot="1">
      <c r="A18" s="44"/>
      <c r="B18" s="56">
        <f t="shared" si="0"/>
        <v>90</v>
      </c>
      <c r="C18" s="169" t="s">
        <v>233</v>
      </c>
      <c r="D18" s="62" t="s">
        <v>116</v>
      </c>
      <c r="E18" s="79"/>
      <c r="F18" s="44" t="s">
        <v>76</v>
      </c>
      <c r="G18" s="60">
        <v>50</v>
      </c>
      <c r="H18" s="61">
        <v>0</v>
      </c>
      <c r="I18" s="125">
        <f t="shared" si="2"/>
        <v>0</v>
      </c>
    </row>
    <row r="19" spans="1:9" ht="29.25" thickBot="1">
      <c r="A19" s="168"/>
      <c r="B19" s="56">
        <f t="shared" si="0"/>
        <v>100</v>
      </c>
      <c r="C19" s="185" t="s">
        <v>137</v>
      </c>
      <c r="D19" s="180" t="s">
        <v>82</v>
      </c>
      <c r="E19" s="181"/>
      <c r="F19" s="105" t="s">
        <v>71</v>
      </c>
      <c r="G19" s="60">
        <v>60</v>
      </c>
      <c r="H19" s="103">
        <v>0</v>
      </c>
      <c r="I19" s="88">
        <f>H19*G19</f>
        <v>0</v>
      </c>
    </row>
    <row r="21" spans="1:9" ht="71.25">
      <c r="C21" s="42" t="s">
        <v>337</v>
      </c>
    </row>
    <row r="22" spans="1:9" ht="42.75">
      <c r="C22" s="42" t="s">
        <v>336</v>
      </c>
    </row>
  </sheetData>
  <mergeCells count="4">
    <mergeCell ref="B1:C1"/>
    <mergeCell ref="G1:I1"/>
    <mergeCell ref="B2:D2"/>
    <mergeCell ref="G2:I2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J33"/>
  <sheetViews>
    <sheetView topLeftCell="B76" workbookViewId="0">
      <selection activeCell="B84" sqref="B84"/>
    </sheetView>
  </sheetViews>
  <sheetFormatPr defaultColWidth="9.140625" defaultRowHeight="14.25"/>
  <cols>
    <col min="1" max="1" width="9.140625" style="12"/>
    <col min="2" max="2" width="10.28515625" style="12" bestFit="1" customWidth="1"/>
    <col min="3" max="3" width="43.7109375" style="34" customWidth="1"/>
    <col min="4" max="4" width="14.42578125" style="12" customWidth="1"/>
    <col min="5" max="5" width="6.85546875" style="12" customWidth="1"/>
    <col min="6" max="6" width="8" style="12" customWidth="1"/>
    <col min="7" max="7" width="13.42578125" style="198" bestFit="1" customWidth="1"/>
    <col min="8" max="8" width="14.28515625" style="212" bestFit="1" customWidth="1"/>
    <col min="9" max="9" width="26.28515625" style="189" bestFit="1" customWidth="1"/>
    <col min="10" max="11" width="9.28515625" style="12" bestFit="1" customWidth="1"/>
    <col min="12" max="16384" width="9.140625" style="12"/>
  </cols>
  <sheetData>
    <row r="1" spans="1:10" ht="19.5" customHeight="1">
      <c r="B1" s="344" t="s">
        <v>0</v>
      </c>
      <c r="C1" s="344"/>
      <c r="G1" s="345" t="s">
        <v>1</v>
      </c>
      <c r="H1" s="344"/>
      <c r="I1" s="344"/>
    </row>
    <row r="2" spans="1:10" ht="17.25" customHeight="1">
      <c r="B2" s="344" t="s">
        <v>2</v>
      </c>
      <c r="C2" s="344"/>
      <c r="D2" s="344"/>
      <c r="E2" s="39"/>
      <c r="G2" s="346" t="s">
        <v>308</v>
      </c>
      <c r="H2" s="346"/>
      <c r="I2" s="346"/>
    </row>
    <row r="3" spans="1:10" s="200" customFormat="1" ht="17.25" customHeight="1">
      <c r="B3" s="203" t="s">
        <v>39</v>
      </c>
      <c r="C3" s="109" t="s">
        <v>316</v>
      </c>
      <c r="D3" s="108"/>
      <c r="E3" s="107"/>
      <c r="G3" s="211"/>
      <c r="H3" s="211"/>
      <c r="I3" s="202"/>
    </row>
    <row r="4" spans="1:10" ht="15" thickBot="1"/>
    <row r="5" spans="1:10" ht="30">
      <c r="B5" s="1" t="s">
        <v>4</v>
      </c>
      <c r="C5" s="93" t="s">
        <v>5</v>
      </c>
      <c r="D5" s="128" t="s">
        <v>6</v>
      </c>
      <c r="E5" s="2" t="s">
        <v>78</v>
      </c>
      <c r="F5" s="1" t="s">
        <v>7</v>
      </c>
      <c r="G5" s="89" t="s">
        <v>75</v>
      </c>
      <c r="H5" s="3" t="s">
        <v>9</v>
      </c>
      <c r="I5" s="190" t="s">
        <v>10</v>
      </c>
    </row>
    <row r="6" spans="1:10" s="31" customFormat="1" ht="20.25">
      <c r="B6" s="28"/>
      <c r="C6" s="95" t="s">
        <v>142</v>
      </c>
      <c r="D6" s="131"/>
      <c r="E6" s="29"/>
      <c r="F6" s="30"/>
      <c r="G6" s="92"/>
      <c r="H6" s="213"/>
      <c r="I6" s="191">
        <f>I7+I27</f>
        <v>0</v>
      </c>
    </row>
    <row r="7" spans="1:10" s="6" customFormat="1" ht="90">
      <c r="B7" s="46"/>
      <c r="C7" s="47" t="s">
        <v>96</v>
      </c>
      <c r="D7" s="77" t="s">
        <v>143</v>
      </c>
      <c r="E7" s="79">
        <v>3000000049</v>
      </c>
      <c r="F7" s="6" t="s">
        <v>76</v>
      </c>
      <c r="G7" s="106">
        <f>SUM(G9:G12)</f>
        <v>163</v>
      </c>
      <c r="H7" s="86">
        <f>I7/G7</f>
        <v>0</v>
      </c>
      <c r="I7" s="192">
        <f>SUM(I9:I24)</f>
        <v>0</v>
      </c>
      <c r="J7" s="12"/>
    </row>
    <row r="8" spans="1:10" s="11" customFormat="1" ht="18">
      <c r="A8" s="64"/>
      <c r="B8" s="53"/>
      <c r="C8" s="47"/>
      <c r="D8" s="76"/>
      <c r="E8" s="76"/>
      <c r="F8" s="54"/>
      <c r="G8" s="199"/>
      <c r="H8" s="137"/>
      <c r="I8" s="220"/>
    </row>
    <row r="9" spans="1:10">
      <c r="A9" s="44"/>
      <c r="B9" s="56">
        <v>10</v>
      </c>
      <c r="C9" s="185" t="s">
        <v>138</v>
      </c>
      <c r="D9" s="180" t="s">
        <v>82</v>
      </c>
      <c r="E9" s="180"/>
      <c r="F9" s="105" t="s">
        <v>76</v>
      </c>
      <c r="G9" s="144">
        <v>60</v>
      </c>
      <c r="H9" s="136">
        <v>0</v>
      </c>
      <c r="I9" s="193">
        <f>H9*G9</f>
        <v>0</v>
      </c>
    </row>
    <row r="10" spans="1:10">
      <c r="A10" s="44"/>
      <c r="B10" s="56">
        <v>20</v>
      </c>
      <c r="C10" s="185" t="s">
        <v>139</v>
      </c>
      <c r="D10" s="208" t="s">
        <v>140</v>
      </c>
      <c r="E10" s="208"/>
      <c r="F10" s="209" t="s">
        <v>141</v>
      </c>
      <c r="G10" s="144">
        <v>100</v>
      </c>
      <c r="H10" s="145">
        <v>0</v>
      </c>
      <c r="I10" s="193">
        <f t="shared" ref="I10" si="0">H10*G10</f>
        <v>0</v>
      </c>
    </row>
    <row r="11" spans="1:10" ht="28.5">
      <c r="A11" s="44"/>
      <c r="B11" s="56">
        <v>30</v>
      </c>
      <c r="C11" s="185" t="s">
        <v>153</v>
      </c>
      <c r="D11" s="180" t="s">
        <v>82</v>
      </c>
      <c r="E11" s="180"/>
      <c r="F11" s="105" t="s">
        <v>76</v>
      </c>
      <c r="G11" s="144">
        <v>1</v>
      </c>
      <c r="H11" s="136">
        <v>0</v>
      </c>
      <c r="I11" s="193">
        <f>H11*G11</f>
        <v>0</v>
      </c>
    </row>
    <row r="12" spans="1:10">
      <c r="A12" s="44"/>
      <c r="B12" s="56">
        <v>40</v>
      </c>
      <c r="C12" s="210" t="s">
        <v>145</v>
      </c>
      <c r="D12" s="180" t="s">
        <v>82</v>
      </c>
      <c r="E12" s="180"/>
      <c r="F12" s="105" t="s">
        <v>76</v>
      </c>
      <c r="G12" s="144">
        <v>2</v>
      </c>
      <c r="H12" s="136">
        <v>0</v>
      </c>
      <c r="I12" s="193">
        <f>H12*G12</f>
        <v>0</v>
      </c>
    </row>
    <row r="13" spans="1:10" ht="28.5">
      <c r="A13" s="44"/>
      <c r="B13" s="56">
        <v>50</v>
      </c>
      <c r="C13" s="210" t="s">
        <v>229</v>
      </c>
      <c r="D13" s="180" t="s">
        <v>154</v>
      </c>
      <c r="E13" s="180"/>
      <c r="F13" s="105" t="s">
        <v>76</v>
      </c>
      <c r="G13" s="144">
        <v>30</v>
      </c>
      <c r="H13" s="136">
        <v>0</v>
      </c>
      <c r="I13" s="193">
        <f t="shared" ref="I13:I15" si="1">H13*G13</f>
        <v>0</v>
      </c>
    </row>
    <row r="14" spans="1:10">
      <c r="A14" s="44"/>
      <c r="B14" s="56">
        <v>70</v>
      </c>
      <c r="C14" s="210" t="s">
        <v>230</v>
      </c>
      <c r="D14" s="180" t="s">
        <v>154</v>
      </c>
      <c r="E14" s="180"/>
      <c r="F14" s="105" t="s">
        <v>76</v>
      </c>
      <c r="G14" s="144">
        <v>30</v>
      </c>
      <c r="H14" s="136">
        <v>0</v>
      </c>
      <c r="I14" s="193">
        <f t="shared" si="1"/>
        <v>0</v>
      </c>
    </row>
    <row r="15" spans="1:10">
      <c r="A15" s="44"/>
      <c r="B15" s="56">
        <v>80</v>
      </c>
      <c r="C15" s="210" t="s">
        <v>231</v>
      </c>
      <c r="D15" s="180" t="s">
        <v>82</v>
      </c>
      <c r="E15" s="180"/>
      <c r="F15" s="105" t="s">
        <v>76</v>
      </c>
      <c r="G15" s="144">
        <v>5</v>
      </c>
      <c r="H15" s="136">
        <v>0</v>
      </c>
      <c r="I15" s="193">
        <f t="shared" si="1"/>
        <v>0</v>
      </c>
    </row>
    <row r="16" spans="1:10" ht="28.5">
      <c r="A16" s="40"/>
      <c r="B16" s="56">
        <v>90</v>
      </c>
      <c r="C16" s="210" t="s">
        <v>155</v>
      </c>
      <c r="D16" s="180" t="s">
        <v>82</v>
      </c>
      <c r="E16" s="180"/>
      <c r="F16" s="105" t="s">
        <v>76</v>
      </c>
      <c r="G16" s="144">
        <v>1</v>
      </c>
      <c r="H16" s="136">
        <v>0</v>
      </c>
      <c r="I16" s="193">
        <f t="shared" ref="I16" si="2">H16*G16</f>
        <v>0</v>
      </c>
    </row>
    <row r="17" spans="1:9">
      <c r="A17" s="40"/>
      <c r="B17" s="56">
        <v>100</v>
      </c>
      <c r="C17" s="179" t="s">
        <v>317</v>
      </c>
      <c r="D17" s="180" t="s">
        <v>306</v>
      </c>
      <c r="E17" s="181"/>
      <c r="F17" s="105" t="s">
        <v>76</v>
      </c>
      <c r="G17" s="144">
        <v>2</v>
      </c>
      <c r="H17" s="136">
        <v>0</v>
      </c>
      <c r="I17" s="193">
        <f t="shared" ref="I17:I20" si="3">H17*G17</f>
        <v>0</v>
      </c>
    </row>
    <row r="18" spans="1:9">
      <c r="A18" s="40"/>
      <c r="B18" s="56">
        <v>110</v>
      </c>
      <c r="C18" s="139"/>
      <c r="D18" s="140" t="s">
        <v>82</v>
      </c>
      <c r="E18" s="147"/>
      <c r="F18" s="148" t="s">
        <v>76</v>
      </c>
      <c r="G18" s="125">
        <v>1</v>
      </c>
      <c r="H18" s="145">
        <v>0</v>
      </c>
      <c r="I18" s="145">
        <f t="shared" si="3"/>
        <v>0</v>
      </c>
    </row>
    <row r="19" spans="1:9">
      <c r="A19" s="40"/>
      <c r="B19" s="56">
        <v>120</v>
      </c>
      <c r="C19" s="139"/>
      <c r="D19" s="140" t="s">
        <v>82</v>
      </c>
      <c r="E19" s="147"/>
      <c r="F19" s="148" t="s">
        <v>76</v>
      </c>
      <c r="G19" s="125">
        <v>1</v>
      </c>
      <c r="H19" s="145">
        <v>0</v>
      </c>
      <c r="I19" s="145">
        <f t="shared" si="3"/>
        <v>0</v>
      </c>
    </row>
    <row r="20" spans="1:9">
      <c r="A20" s="40"/>
      <c r="B20" s="96">
        <v>130</v>
      </c>
      <c r="C20" s="139"/>
      <c r="D20" s="140" t="s">
        <v>82</v>
      </c>
      <c r="E20" s="147"/>
      <c r="F20" s="148" t="s">
        <v>76</v>
      </c>
      <c r="G20" s="125">
        <v>1</v>
      </c>
      <c r="H20" s="145">
        <v>0</v>
      </c>
      <c r="I20" s="145">
        <f t="shared" si="3"/>
        <v>0</v>
      </c>
    </row>
    <row r="21" spans="1:9" ht="28.5">
      <c r="A21" s="40"/>
      <c r="B21" s="56"/>
      <c r="C21" s="319" t="s">
        <v>340</v>
      </c>
      <c r="D21" s="147"/>
      <c r="E21" s="147"/>
      <c r="F21" s="148"/>
      <c r="G21" s="206"/>
      <c r="H21" s="184"/>
      <c r="I21" s="184"/>
    </row>
    <row r="22" spans="1:9">
      <c r="A22" s="40"/>
      <c r="B22" s="218"/>
      <c r="C22" s="139"/>
      <c r="D22" s="140"/>
      <c r="E22" s="141"/>
      <c r="F22" s="125"/>
      <c r="G22" s="136"/>
      <c r="H22" s="214"/>
      <c r="I22" s="205"/>
    </row>
    <row r="23" spans="1:9" ht="71.25">
      <c r="B23" s="16"/>
      <c r="C23" s="167" t="s">
        <v>144</v>
      </c>
      <c r="D23" s="164"/>
      <c r="E23" s="165"/>
      <c r="F23" s="165"/>
      <c r="G23" s="166"/>
      <c r="H23" s="163"/>
      <c r="I23" s="219"/>
    </row>
    <row r="24" spans="1:9" ht="18">
      <c r="B24" s="5"/>
      <c r="C24" s="25"/>
      <c r="D24" s="129"/>
      <c r="E24" s="18"/>
      <c r="F24" s="19"/>
      <c r="G24" s="91"/>
      <c r="H24" s="215"/>
      <c r="I24" s="194"/>
    </row>
    <row r="25" spans="1:9" s="6" customFormat="1" ht="36.75" thickBot="1">
      <c r="B25" s="5"/>
      <c r="C25" s="94" t="s">
        <v>37</v>
      </c>
      <c r="D25" s="130"/>
      <c r="E25" s="23"/>
      <c r="F25" s="24"/>
      <c r="G25" s="90"/>
      <c r="H25" s="216"/>
      <c r="I25" s="195"/>
    </row>
    <row r="26" spans="1:9" s="6" customFormat="1" ht="72">
      <c r="B26" s="5"/>
      <c r="C26" s="94" t="s">
        <v>203</v>
      </c>
      <c r="D26" s="130"/>
      <c r="E26" s="79">
        <v>3000000049</v>
      </c>
      <c r="F26" s="1" t="s">
        <v>7</v>
      </c>
      <c r="G26" s="89" t="s">
        <v>75</v>
      </c>
      <c r="H26" s="3" t="s">
        <v>9</v>
      </c>
      <c r="I26" s="190" t="s">
        <v>10</v>
      </c>
    </row>
    <row r="27" spans="1:9" s="135" customFormat="1" ht="36">
      <c r="B27" s="5"/>
      <c r="C27" s="94"/>
      <c r="D27" s="130" t="s">
        <v>143</v>
      </c>
      <c r="E27" s="158"/>
      <c r="F27" s="151"/>
      <c r="G27" s="152"/>
      <c r="H27" s="153"/>
      <c r="I27" s="196">
        <f>I29+I30+I31</f>
        <v>0</v>
      </c>
    </row>
    <row r="28" spans="1:9" s="132" customFormat="1" ht="36">
      <c r="B28" s="16">
        <v>10</v>
      </c>
      <c r="C28" s="94" t="s">
        <v>121</v>
      </c>
      <c r="D28" s="130"/>
      <c r="E28" s="23"/>
      <c r="F28" s="24"/>
      <c r="G28" s="90"/>
      <c r="H28" s="216"/>
      <c r="I28" s="195"/>
    </row>
    <row r="29" spans="1:9" ht="28.5">
      <c r="B29" s="16"/>
      <c r="C29" s="154" t="s">
        <v>123</v>
      </c>
      <c r="D29" s="160" t="s">
        <v>124</v>
      </c>
      <c r="E29" s="155"/>
      <c r="F29" s="156" t="s">
        <v>76</v>
      </c>
      <c r="G29" s="188">
        <f>52*5</f>
        <v>260</v>
      </c>
      <c r="H29" s="217">
        <v>0</v>
      </c>
      <c r="I29" s="197">
        <f>H29*G29</f>
        <v>0</v>
      </c>
    </row>
    <row r="30" spans="1:9" ht="42.75">
      <c r="B30" s="16"/>
      <c r="C30" s="186" t="s">
        <v>307</v>
      </c>
      <c r="D30" s="160"/>
      <c r="E30" s="155"/>
      <c r="F30" s="156"/>
      <c r="G30" s="157"/>
      <c r="H30" s="217"/>
      <c r="I30" s="197"/>
    </row>
    <row r="31" spans="1:9" ht="20.25">
      <c r="B31" s="28"/>
      <c r="C31" s="187"/>
      <c r="D31" s="155"/>
      <c r="E31" s="155"/>
      <c r="F31" s="156"/>
      <c r="G31" s="157"/>
      <c r="H31" s="217"/>
      <c r="I31" s="197"/>
    </row>
    <row r="32" spans="1:9" s="31" customFormat="1" ht="20.25">
      <c r="B32" s="16"/>
      <c r="C32" s="95"/>
      <c r="D32" s="29"/>
      <c r="E32" s="29"/>
      <c r="F32" s="30"/>
      <c r="G32" s="92"/>
      <c r="H32" s="213"/>
      <c r="I32" s="191"/>
    </row>
    <row r="33" spans="3:9">
      <c r="C33" s="27"/>
      <c r="D33" s="18"/>
      <c r="E33" s="18"/>
      <c r="F33" s="19"/>
      <c r="G33" s="22"/>
      <c r="H33" s="215"/>
      <c r="I33" s="194"/>
    </row>
  </sheetData>
  <mergeCells count="4">
    <mergeCell ref="B1:C1"/>
    <mergeCell ref="G1:I1"/>
    <mergeCell ref="B2:D2"/>
    <mergeCell ref="G2:I2"/>
  </mergeCell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146"/>
  <sheetViews>
    <sheetView topLeftCell="C172" workbookViewId="0">
      <selection activeCell="I181" sqref="I181"/>
    </sheetView>
  </sheetViews>
  <sheetFormatPr defaultColWidth="9.140625" defaultRowHeight="14.25"/>
  <cols>
    <col min="1" max="1" width="9.140625" style="12"/>
    <col min="2" max="2" width="10.5703125" style="12" bestFit="1" customWidth="1"/>
    <col min="3" max="3" width="40.85546875" style="42" customWidth="1"/>
    <col min="4" max="4" width="11.5703125" style="42" customWidth="1"/>
    <col min="5" max="5" width="5.7109375" style="33" customWidth="1"/>
    <col min="6" max="6" width="10.140625" style="12" customWidth="1"/>
    <col min="7" max="7" width="16" style="13" customWidth="1"/>
    <col min="8" max="8" width="16.140625" style="111" bestFit="1" customWidth="1"/>
    <col min="9" max="9" width="23.28515625" style="15" bestFit="1" customWidth="1"/>
    <col min="10" max="10" width="31.7109375" style="12" bestFit="1" customWidth="1"/>
    <col min="11" max="16384" width="9.140625" style="12"/>
  </cols>
  <sheetData>
    <row r="1" spans="1:9" ht="19.5" customHeight="1">
      <c r="B1" s="344" t="s">
        <v>120</v>
      </c>
      <c r="C1" s="344"/>
      <c r="G1" s="345" t="s">
        <v>1</v>
      </c>
      <c r="H1" s="344"/>
      <c r="I1" s="344"/>
    </row>
    <row r="2" spans="1:9" ht="17.25" customHeight="1" thickBot="1">
      <c r="B2" s="133" t="s">
        <v>119</v>
      </c>
      <c r="C2" s="133"/>
      <c r="D2" s="133"/>
      <c r="E2" s="36"/>
      <c r="G2" s="346" t="s">
        <v>100</v>
      </c>
      <c r="H2" s="346"/>
      <c r="I2" s="346"/>
    </row>
    <row r="3" spans="1:9" s="200" customFormat="1" ht="17.25" customHeight="1">
      <c r="B3" s="201" t="s">
        <v>40</v>
      </c>
      <c r="C3" s="201" t="s">
        <v>319</v>
      </c>
      <c r="D3" s="201"/>
      <c r="E3" s="109"/>
      <c r="G3" s="202"/>
      <c r="H3" s="202"/>
      <c r="I3" s="202"/>
    </row>
    <row r="4" spans="1:9" ht="30">
      <c r="A4" s="44"/>
      <c r="B4" s="117" t="s">
        <v>4</v>
      </c>
      <c r="C4" s="171" t="s">
        <v>5</v>
      </c>
      <c r="D4" s="172" t="s">
        <v>6</v>
      </c>
      <c r="E4" s="118" t="s">
        <v>78</v>
      </c>
      <c r="F4" s="117" t="s">
        <v>7</v>
      </c>
      <c r="G4" s="231" t="s">
        <v>8</v>
      </c>
      <c r="H4" s="232" t="s">
        <v>9</v>
      </c>
      <c r="I4" s="175" t="s">
        <v>10</v>
      </c>
    </row>
    <row r="5" spans="1:9">
      <c r="A5" s="44"/>
      <c r="B5" s="44"/>
      <c r="C5" s="62"/>
      <c r="D5" s="62"/>
      <c r="E5" s="48"/>
      <c r="F5" s="44"/>
      <c r="G5" s="233"/>
      <c r="H5" s="234"/>
      <c r="I5" s="58"/>
    </row>
    <row r="6" spans="1:9" s="107" customFormat="1" ht="116.25">
      <c r="A6" s="235"/>
      <c r="B6" s="236">
        <v>1</v>
      </c>
      <c r="C6" s="237" t="s">
        <v>227</v>
      </c>
      <c r="D6" s="238"/>
      <c r="E6" s="239"/>
      <c r="F6" s="235"/>
      <c r="G6" s="240"/>
      <c r="H6" s="241"/>
      <c r="I6" s="242">
        <f>SUM(I7:I15)</f>
        <v>0</v>
      </c>
    </row>
    <row r="7" spans="1:9" ht="42.75">
      <c r="A7" s="44"/>
      <c r="B7" s="49">
        <v>1.1000000000000001</v>
      </c>
      <c r="C7" s="63" t="s">
        <v>182</v>
      </c>
      <c r="D7" s="75" t="s">
        <v>43</v>
      </c>
      <c r="E7" s="83">
        <v>3000018833</v>
      </c>
      <c r="F7" s="49" t="s">
        <v>76</v>
      </c>
      <c r="G7" s="60">
        <f>10</f>
        <v>10</v>
      </c>
      <c r="H7" s="243">
        <v>0</v>
      </c>
      <c r="I7" s="58">
        <f>G7*H7</f>
        <v>0</v>
      </c>
    </row>
    <row r="8" spans="1:9" ht="42.75">
      <c r="A8" s="44"/>
      <c r="B8" s="49"/>
      <c r="C8" s="62" t="s">
        <v>65</v>
      </c>
      <c r="D8" s="75"/>
      <c r="E8" s="48"/>
      <c r="F8" s="49"/>
      <c r="G8" s="222"/>
      <c r="H8" s="244"/>
      <c r="I8" s="58"/>
    </row>
    <row r="9" spans="1:9" ht="42.75">
      <c r="A9" s="44"/>
      <c r="B9" s="49"/>
      <c r="C9" s="63"/>
      <c r="D9" s="75"/>
      <c r="E9" s="48"/>
      <c r="F9" s="49"/>
      <c r="G9" s="245" t="s">
        <v>54</v>
      </c>
      <c r="H9" s="244" t="s">
        <v>53</v>
      </c>
      <c r="I9" s="58"/>
    </row>
    <row r="10" spans="1:9" ht="42.75">
      <c r="A10" s="44"/>
      <c r="B10" s="49">
        <f>B7+0.1</f>
        <v>1.2000000000000002</v>
      </c>
      <c r="C10" s="63" t="s">
        <v>55</v>
      </c>
      <c r="D10" s="75" t="s">
        <v>118</v>
      </c>
      <c r="E10" s="246">
        <v>3000012952</v>
      </c>
      <c r="F10" s="49" t="s">
        <v>76</v>
      </c>
      <c r="G10" s="60">
        <f>15*5*3</f>
        <v>225</v>
      </c>
      <c r="H10" s="243">
        <v>0</v>
      </c>
      <c r="I10" s="87">
        <f>G10*H10</f>
        <v>0</v>
      </c>
    </row>
    <row r="11" spans="1:9" ht="28.5">
      <c r="A11" s="44"/>
      <c r="B11" s="49"/>
      <c r="C11" s="63" t="s">
        <v>66</v>
      </c>
      <c r="D11" s="75"/>
      <c r="E11" s="247"/>
      <c r="F11" s="49"/>
      <c r="G11" s="222"/>
      <c r="H11" s="248"/>
      <c r="I11" s="249"/>
    </row>
    <row r="12" spans="1:9" ht="28.5">
      <c r="A12" s="44"/>
      <c r="B12" s="49">
        <f>B10+0.1</f>
        <v>1.3000000000000003</v>
      </c>
      <c r="C12" s="63" t="s">
        <v>183</v>
      </c>
      <c r="D12" s="75" t="s">
        <v>13</v>
      </c>
      <c r="E12" s="98">
        <v>3000013790</v>
      </c>
      <c r="F12" s="49" t="s">
        <v>76</v>
      </c>
      <c r="G12" s="60">
        <f>15*5</f>
        <v>75</v>
      </c>
      <c r="H12" s="243">
        <v>0</v>
      </c>
      <c r="I12" s="87">
        <f>G12*H12</f>
        <v>0</v>
      </c>
    </row>
    <row r="13" spans="1:9" ht="42.75">
      <c r="A13" s="44"/>
      <c r="B13" s="49">
        <f>B12+0.1</f>
        <v>1.4000000000000004</v>
      </c>
      <c r="C13" s="63" t="s">
        <v>184</v>
      </c>
      <c r="D13" s="75" t="s">
        <v>13</v>
      </c>
      <c r="E13" s="83">
        <v>3000020549</v>
      </c>
      <c r="F13" s="49" t="s">
        <v>76</v>
      </c>
      <c r="G13" s="60">
        <f>15*5</f>
        <v>75</v>
      </c>
      <c r="H13" s="243">
        <v>0</v>
      </c>
      <c r="I13" s="87">
        <f>G13*H13</f>
        <v>0</v>
      </c>
    </row>
    <row r="14" spans="1:9" ht="42.75">
      <c r="A14" s="44"/>
      <c r="B14" s="49"/>
      <c r="C14" s="63" t="s">
        <v>67</v>
      </c>
      <c r="D14" s="75"/>
      <c r="E14" s="246"/>
      <c r="F14" s="49"/>
      <c r="G14" s="222"/>
      <c r="H14" s="248"/>
      <c r="I14" s="249"/>
    </row>
    <row r="15" spans="1:9" ht="128.25">
      <c r="A15" s="44"/>
      <c r="B15" s="49"/>
      <c r="C15" s="63" t="s">
        <v>323</v>
      </c>
      <c r="D15" s="250"/>
      <c r="E15" s="221"/>
      <c r="F15" s="251"/>
      <c r="G15" s="222"/>
      <c r="H15" s="248"/>
      <c r="I15" s="249"/>
    </row>
    <row r="16" spans="1:9" s="107" customFormat="1" ht="69.75">
      <c r="A16" s="235"/>
      <c r="B16" s="236">
        <v>2</v>
      </c>
      <c r="C16" s="252" t="s">
        <v>196</v>
      </c>
      <c r="D16" s="253"/>
      <c r="E16" s="239"/>
      <c r="F16" s="236"/>
      <c r="G16" s="254"/>
      <c r="H16" s="255"/>
      <c r="I16" s="242">
        <f>SUM(I17:I74)</f>
        <v>0</v>
      </c>
    </row>
    <row r="17" spans="1:10" ht="42.75">
      <c r="A17" s="44"/>
      <c r="B17" s="49"/>
      <c r="C17" s="69" t="s">
        <v>197</v>
      </c>
      <c r="D17" s="75"/>
      <c r="E17" s="48"/>
      <c r="F17" s="49"/>
      <c r="G17" s="67" t="s">
        <v>52</v>
      </c>
      <c r="H17" s="244" t="s">
        <v>53</v>
      </c>
      <c r="I17" s="58"/>
      <c r="J17" s="13"/>
    </row>
    <row r="18" spans="1:10" ht="71.25">
      <c r="A18" s="44"/>
      <c r="B18" s="49">
        <v>2.1</v>
      </c>
      <c r="C18" s="63" t="s">
        <v>185</v>
      </c>
      <c r="D18" s="75" t="s">
        <v>186</v>
      </c>
      <c r="E18" s="247">
        <v>3000012768</v>
      </c>
      <c r="F18" s="256" t="s">
        <v>41</v>
      </c>
      <c r="G18" s="60">
        <f>5*18</f>
        <v>90</v>
      </c>
      <c r="H18" s="243">
        <v>0</v>
      </c>
      <c r="I18" s="87">
        <f>G18*H18</f>
        <v>0</v>
      </c>
    </row>
    <row r="19" spans="1:10" ht="15">
      <c r="A19" s="44"/>
      <c r="B19" s="49">
        <f>B18+0.1</f>
        <v>2.2000000000000002</v>
      </c>
      <c r="C19" s="257" t="s">
        <v>103</v>
      </c>
      <c r="D19" s="75" t="s">
        <v>87</v>
      </c>
      <c r="E19" s="246">
        <v>3000020545</v>
      </c>
      <c r="F19" s="49" t="s">
        <v>41</v>
      </c>
      <c r="G19" s="60">
        <f>10*8+120+240</f>
        <v>440</v>
      </c>
      <c r="H19" s="243">
        <v>0</v>
      </c>
      <c r="I19" s="87">
        <f>G19*H19</f>
        <v>0</v>
      </c>
    </row>
    <row r="20" spans="1:10">
      <c r="A20" s="44"/>
      <c r="B20" s="49"/>
      <c r="C20" s="258" t="s">
        <v>105</v>
      </c>
      <c r="D20" s="75" t="s">
        <v>35</v>
      </c>
      <c r="E20" s="247">
        <v>3000017908</v>
      </c>
      <c r="F20" s="49" t="s">
        <v>41</v>
      </c>
      <c r="G20" s="60">
        <v>60</v>
      </c>
      <c r="H20" s="243">
        <f>H19/9*1.5</f>
        <v>0</v>
      </c>
      <c r="I20" s="87">
        <f t="shared" ref="I20:I42" si="0">G20*H20</f>
        <v>0</v>
      </c>
    </row>
    <row r="21" spans="1:10">
      <c r="A21" s="44"/>
      <c r="B21" s="49"/>
      <c r="C21" s="258" t="s">
        <v>106</v>
      </c>
      <c r="D21" s="75" t="s">
        <v>35</v>
      </c>
      <c r="E21" s="247">
        <v>3000017907</v>
      </c>
      <c r="F21" s="49" t="s">
        <v>41</v>
      </c>
      <c r="G21" s="60">
        <v>60</v>
      </c>
      <c r="H21" s="243">
        <f>H19/9*2</f>
        <v>0</v>
      </c>
      <c r="I21" s="87">
        <f t="shared" si="0"/>
        <v>0</v>
      </c>
    </row>
    <row r="22" spans="1:10">
      <c r="A22" s="44"/>
      <c r="B22" s="49"/>
      <c r="C22" s="258" t="s">
        <v>107</v>
      </c>
      <c r="D22" s="75" t="s">
        <v>35</v>
      </c>
      <c r="E22" s="247">
        <v>3000017910</v>
      </c>
      <c r="F22" s="49" t="s">
        <v>41</v>
      </c>
      <c r="G22" s="60">
        <v>60</v>
      </c>
      <c r="H22" s="243">
        <f>H19/9*2</f>
        <v>0</v>
      </c>
      <c r="I22" s="87">
        <f t="shared" si="0"/>
        <v>0</v>
      </c>
    </row>
    <row r="23" spans="1:10" ht="15">
      <c r="A23" s="44"/>
      <c r="B23" s="49">
        <f>B19+0.1</f>
        <v>2.3000000000000003</v>
      </c>
      <c r="C23" s="257" t="s">
        <v>86</v>
      </c>
      <c r="D23" s="75" t="s">
        <v>15</v>
      </c>
      <c r="E23" s="246">
        <v>3000020804</v>
      </c>
      <c r="F23" s="49" t="s">
        <v>41</v>
      </c>
      <c r="G23" s="60">
        <f>10*8</f>
        <v>80</v>
      </c>
      <c r="H23" s="243">
        <v>0</v>
      </c>
      <c r="I23" s="87">
        <f>G23*H23</f>
        <v>0</v>
      </c>
    </row>
    <row r="24" spans="1:10">
      <c r="A24" s="44"/>
      <c r="B24" s="49"/>
      <c r="C24" s="258" t="s">
        <v>105</v>
      </c>
      <c r="D24" s="75" t="s">
        <v>35</v>
      </c>
      <c r="E24" s="247">
        <v>3000017908</v>
      </c>
      <c r="F24" s="49" t="s">
        <v>41</v>
      </c>
      <c r="G24" s="60">
        <v>60</v>
      </c>
      <c r="H24" s="243">
        <f>H23/9*1.5</f>
        <v>0</v>
      </c>
      <c r="I24" s="87">
        <f>G24*H24</f>
        <v>0</v>
      </c>
    </row>
    <row r="25" spans="1:10">
      <c r="A25" s="44"/>
      <c r="B25" s="49"/>
      <c r="C25" s="258" t="s">
        <v>106</v>
      </c>
      <c r="D25" s="75" t="s">
        <v>35</v>
      </c>
      <c r="E25" s="247">
        <v>3000017907</v>
      </c>
      <c r="F25" s="49" t="s">
        <v>41</v>
      </c>
      <c r="G25" s="60">
        <v>60</v>
      </c>
      <c r="H25" s="243">
        <f>H23/9*2</f>
        <v>0</v>
      </c>
      <c r="I25" s="87">
        <f>G25*H25</f>
        <v>0</v>
      </c>
    </row>
    <row r="26" spans="1:10">
      <c r="A26" s="44"/>
      <c r="B26" s="49"/>
      <c r="C26" s="258" t="s">
        <v>107</v>
      </c>
      <c r="D26" s="75" t="s">
        <v>35</v>
      </c>
      <c r="E26" s="247">
        <v>3000017910</v>
      </c>
      <c r="F26" s="49" t="s">
        <v>41</v>
      </c>
      <c r="G26" s="60">
        <v>60</v>
      </c>
      <c r="H26" s="243">
        <f>H23/9*2</f>
        <v>0</v>
      </c>
      <c r="I26" s="87">
        <f>G26*H26</f>
        <v>0</v>
      </c>
    </row>
    <row r="27" spans="1:10" ht="15">
      <c r="A27" s="44"/>
      <c r="B27" s="49">
        <f>B23+0.1</f>
        <v>2.4000000000000004</v>
      </c>
      <c r="C27" s="257" t="s">
        <v>104</v>
      </c>
      <c r="D27" s="75" t="s">
        <v>15</v>
      </c>
      <c r="E27" s="246">
        <v>3000019216</v>
      </c>
      <c r="F27" s="49" t="s">
        <v>41</v>
      </c>
      <c r="G27" s="60">
        <v>80</v>
      </c>
      <c r="H27" s="243">
        <v>0</v>
      </c>
      <c r="I27" s="87">
        <f t="shared" si="0"/>
        <v>0</v>
      </c>
    </row>
    <row r="28" spans="1:10">
      <c r="A28" s="44"/>
      <c r="B28" s="49"/>
      <c r="C28" s="258" t="s">
        <v>105</v>
      </c>
      <c r="D28" s="75" t="s">
        <v>35</v>
      </c>
      <c r="E28" s="247">
        <v>3000017908</v>
      </c>
      <c r="F28" s="49" t="s">
        <v>41</v>
      </c>
      <c r="G28" s="60">
        <v>60</v>
      </c>
      <c r="H28" s="243">
        <f>H27/9*1.5</f>
        <v>0</v>
      </c>
      <c r="I28" s="87">
        <f t="shared" si="0"/>
        <v>0</v>
      </c>
    </row>
    <row r="29" spans="1:10">
      <c r="A29" s="44"/>
      <c r="B29" s="49"/>
      <c r="C29" s="258" t="s">
        <v>106</v>
      </c>
      <c r="D29" s="75" t="s">
        <v>35</v>
      </c>
      <c r="E29" s="247">
        <v>3000017907</v>
      </c>
      <c r="F29" s="49" t="s">
        <v>41</v>
      </c>
      <c r="G29" s="60">
        <v>60</v>
      </c>
      <c r="H29" s="243">
        <f>H27/9*2</f>
        <v>0</v>
      </c>
      <c r="I29" s="87">
        <f t="shared" si="0"/>
        <v>0</v>
      </c>
    </row>
    <row r="30" spans="1:10">
      <c r="A30" s="44"/>
      <c r="B30" s="49"/>
      <c r="C30" s="258" t="s">
        <v>107</v>
      </c>
      <c r="D30" s="75" t="s">
        <v>35</v>
      </c>
      <c r="E30" s="247">
        <v>3000017910</v>
      </c>
      <c r="F30" s="49" t="s">
        <v>41</v>
      </c>
      <c r="G30" s="60">
        <v>60</v>
      </c>
      <c r="H30" s="243">
        <f>H27/9*2</f>
        <v>0</v>
      </c>
      <c r="I30" s="87">
        <f t="shared" si="0"/>
        <v>0</v>
      </c>
    </row>
    <row r="31" spans="1:10">
      <c r="A31" s="44"/>
      <c r="B31" s="49">
        <f>B27+0.1</f>
        <v>2.5000000000000004</v>
      </c>
      <c r="C31" s="259" t="s">
        <v>164</v>
      </c>
      <c r="D31" s="75" t="s">
        <v>15</v>
      </c>
      <c r="E31" s="246">
        <v>3000019217</v>
      </c>
      <c r="F31" s="49" t="s">
        <v>41</v>
      </c>
      <c r="G31" s="60">
        <v>80</v>
      </c>
      <c r="H31" s="243">
        <v>0</v>
      </c>
      <c r="I31" s="87">
        <f t="shared" si="0"/>
        <v>0</v>
      </c>
    </row>
    <row r="32" spans="1:10">
      <c r="A32" s="44"/>
      <c r="B32" s="49"/>
      <c r="C32" s="258" t="s">
        <v>105</v>
      </c>
      <c r="D32" s="75" t="s">
        <v>35</v>
      </c>
      <c r="E32" s="247">
        <v>3000017908</v>
      </c>
      <c r="F32" s="49" t="s">
        <v>41</v>
      </c>
      <c r="G32" s="60">
        <v>60</v>
      </c>
      <c r="H32" s="243">
        <f>H31/9*1.5</f>
        <v>0</v>
      </c>
      <c r="I32" s="87">
        <f t="shared" ref="I32:I34" si="1">G32*H32</f>
        <v>0</v>
      </c>
    </row>
    <row r="33" spans="1:9">
      <c r="A33" s="44"/>
      <c r="B33" s="49"/>
      <c r="C33" s="258" t="s">
        <v>106</v>
      </c>
      <c r="D33" s="75" t="s">
        <v>35</v>
      </c>
      <c r="E33" s="247">
        <v>3000017907</v>
      </c>
      <c r="F33" s="49" t="s">
        <v>41</v>
      </c>
      <c r="G33" s="60">
        <v>60</v>
      </c>
      <c r="H33" s="243">
        <f>H31/9*2</f>
        <v>0</v>
      </c>
      <c r="I33" s="87">
        <f t="shared" si="1"/>
        <v>0</v>
      </c>
    </row>
    <row r="34" spans="1:9">
      <c r="A34" s="44"/>
      <c r="B34" s="49"/>
      <c r="C34" s="258" t="s">
        <v>107</v>
      </c>
      <c r="D34" s="75" t="s">
        <v>35</v>
      </c>
      <c r="E34" s="247">
        <v>3000017910</v>
      </c>
      <c r="F34" s="49" t="s">
        <v>41</v>
      </c>
      <c r="G34" s="60">
        <v>60</v>
      </c>
      <c r="H34" s="243">
        <f>H31/9*2</f>
        <v>0</v>
      </c>
      <c r="I34" s="87">
        <f t="shared" si="1"/>
        <v>0</v>
      </c>
    </row>
    <row r="35" spans="1:9" ht="25.5">
      <c r="A35" s="44"/>
      <c r="B35" s="49">
        <f>B31+0.1</f>
        <v>2.6000000000000005</v>
      </c>
      <c r="C35" s="259" t="s">
        <v>161</v>
      </c>
      <c r="D35" s="75" t="s">
        <v>15</v>
      </c>
      <c r="E35" s="246">
        <v>3000019218</v>
      </c>
      <c r="F35" s="49" t="s">
        <v>41</v>
      </c>
      <c r="G35" s="60">
        <f>80+360+120</f>
        <v>560</v>
      </c>
      <c r="H35" s="243">
        <v>0</v>
      </c>
      <c r="I35" s="87">
        <f t="shared" si="0"/>
        <v>0</v>
      </c>
    </row>
    <row r="36" spans="1:9">
      <c r="A36" s="44"/>
      <c r="B36" s="49"/>
      <c r="C36" s="258" t="s">
        <v>105</v>
      </c>
      <c r="D36" s="75" t="s">
        <v>35</v>
      </c>
      <c r="E36" s="247">
        <v>3000017908</v>
      </c>
      <c r="F36" s="49" t="s">
        <v>41</v>
      </c>
      <c r="G36" s="60">
        <v>60</v>
      </c>
      <c r="H36" s="243">
        <f>H35/9*1.5</f>
        <v>0</v>
      </c>
      <c r="I36" s="87">
        <f t="shared" ref="I36:I38" si="2">G36*H36</f>
        <v>0</v>
      </c>
    </row>
    <row r="37" spans="1:9">
      <c r="A37" s="44"/>
      <c r="B37" s="49"/>
      <c r="C37" s="258" t="s">
        <v>106</v>
      </c>
      <c r="D37" s="75" t="s">
        <v>35</v>
      </c>
      <c r="E37" s="247">
        <v>3000017907</v>
      </c>
      <c r="F37" s="49" t="s">
        <v>41</v>
      </c>
      <c r="G37" s="60">
        <v>60</v>
      </c>
      <c r="H37" s="243">
        <f>H35/9*2</f>
        <v>0</v>
      </c>
      <c r="I37" s="87">
        <f t="shared" si="2"/>
        <v>0</v>
      </c>
    </row>
    <row r="38" spans="1:9">
      <c r="A38" s="44"/>
      <c r="B38" s="49"/>
      <c r="C38" s="258" t="s">
        <v>107</v>
      </c>
      <c r="D38" s="75" t="s">
        <v>35</v>
      </c>
      <c r="E38" s="247">
        <v>3000017910</v>
      </c>
      <c r="F38" s="49" t="s">
        <v>41</v>
      </c>
      <c r="G38" s="60">
        <v>60</v>
      </c>
      <c r="H38" s="243">
        <f>H35/9*2</f>
        <v>0</v>
      </c>
      <c r="I38" s="87">
        <f t="shared" si="2"/>
        <v>0</v>
      </c>
    </row>
    <row r="39" spans="1:9" ht="15">
      <c r="A39" s="44"/>
      <c r="B39" s="49">
        <f>B35+0.1</f>
        <v>2.7000000000000006</v>
      </c>
      <c r="C39" s="257" t="s">
        <v>162</v>
      </c>
      <c r="D39" s="75" t="s">
        <v>15</v>
      </c>
      <c r="E39" s="246">
        <v>3000020562</v>
      </c>
      <c r="F39" s="49" t="s">
        <v>41</v>
      </c>
      <c r="G39" s="60">
        <f>80+360</f>
        <v>440</v>
      </c>
      <c r="H39" s="243">
        <v>0</v>
      </c>
      <c r="I39" s="87">
        <f t="shared" si="0"/>
        <v>0</v>
      </c>
    </row>
    <row r="40" spans="1:9">
      <c r="A40" s="44"/>
      <c r="B40" s="49"/>
      <c r="C40" s="258" t="s">
        <v>105</v>
      </c>
      <c r="D40" s="75" t="s">
        <v>35</v>
      </c>
      <c r="E40" s="247">
        <v>3000017908</v>
      </c>
      <c r="F40" s="49" t="s">
        <v>41</v>
      </c>
      <c r="G40" s="60">
        <v>60</v>
      </c>
      <c r="H40" s="243">
        <f>H39/9*1.5</f>
        <v>0</v>
      </c>
      <c r="I40" s="87">
        <f t="shared" si="0"/>
        <v>0</v>
      </c>
    </row>
    <row r="41" spans="1:9">
      <c r="A41" s="44"/>
      <c r="B41" s="49"/>
      <c r="C41" s="258" t="s">
        <v>106</v>
      </c>
      <c r="D41" s="75" t="s">
        <v>35</v>
      </c>
      <c r="E41" s="247">
        <v>3000017907</v>
      </c>
      <c r="F41" s="49" t="s">
        <v>41</v>
      </c>
      <c r="G41" s="60">
        <v>60</v>
      </c>
      <c r="H41" s="243">
        <f>H39/9*2</f>
        <v>0</v>
      </c>
      <c r="I41" s="87">
        <f t="shared" si="0"/>
        <v>0</v>
      </c>
    </row>
    <row r="42" spans="1:9">
      <c r="A42" s="44"/>
      <c r="B42" s="49"/>
      <c r="C42" s="258" t="s">
        <v>107</v>
      </c>
      <c r="D42" s="75" t="s">
        <v>35</v>
      </c>
      <c r="E42" s="247">
        <v>3000017910</v>
      </c>
      <c r="F42" s="49" t="s">
        <v>41</v>
      </c>
      <c r="G42" s="60">
        <v>60</v>
      </c>
      <c r="H42" s="243">
        <f>H39/9*2</f>
        <v>0</v>
      </c>
      <c r="I42" s="87">
        <f t="shared" si="0"/>
        <v>0</v>
      </c>
    </row>
    <row r="43" spans="1:9" ht="15">
      <c r="A43" s="44"/>
      <c r="B43" s="49">
        <f>B39+0.1</f>
        <v>2.8000000000000007</v>
      </c>
      <c r="C43" s="257" t="s">
        <v>169</v>
      </c>
      <c r="D43" s="75" t="s">
        <v>15</v>
      </c>
      <c r="E43" s="260">
        <v>3000013444</v>
      </c>
      <c r="F43" s="49" t="s">
        <v>41</v>
      </c>
      <c r="G43" s="60">
        <v>160</v>
      </c>
      <c r="H43" s="243">
        <v>0</v>
      </c>
      <c r="I43" s="87">
        <f t="shared" ref="I43:I54" si="3">G43*H43</f>
        <v>0</v>
      </c>
    </row>
    <row r="44" spans="1:9">
      <c r="A44" s="44"/>
      <c r="B44" s="49"/>
      <c r="C44" s="258" t="s">
        <v>105</v>
      </c>
      <c r="D44" s="75" t="s">
        <v>35</v>
      </c>
      <c r="E44" s="247">
        <v>3000017908</v>
      </c>
      <c r="F44" s="49" t="s">
        <v>41</v>
      </c>
      <c r="G44" s="60">
        <v>60</v>
      </c>
      <c r="H44" s="243">
        <f>H43/9*1.5</f>
        <v>0</v>
      </c>
      <c r="I44" s="87">
        <f t="shared" si="3"/>
        <v>0</v>
      </c>
    </row>
    <row r="45" spans="1:9">
      <c r="A45" s="44"/>
      <c r="B45" s="49"/>
      <c r="C45" s="258" t="s">
        <v>106</v>
      </c>
      <c r="D45" s="75" t="s">
        <v>35</v>
      </c>
      <c r="E45" s="247">
        <v>3000017907</v>
      </c>
      <c r="F45" s="49" t="s">
        <v>41</v>
      </c>
      <c r="G45" s="60">
        <v>60</v>
      </c>
      <c r="H45" s="243">
        <f>H43/9*2</f>
        <v>0</v>
      </c>
      <c r="I45" s="87">
        <f t="shared" si="3"/>
        <v>0</v>
      </c>
    </row>
    <row r="46" spans="1:9">
      <c r="A46" s="44"/>
      <c r="B46" s="49"/>
      <c r="C46" s="258" t="s">
        <v>107</v>
      </c>
      <c r="D46" s="75" t="s">
        <v>35</v>
      </c>
      <c r="E46" s="247">
        <v>3000017910</v>
      </c>
      <c r="F46" s="49" t="s">
        <v>41</v>
      </c>
      <c r="G46" s="60">
        <v>60</v>
      </c>
      <c r="H46" s="243">
        <f>H43/9*2</f>
        <v>0</v>
      </c>
      <c r="I46" s="87">
        <f t="shared" si="3"/>
        <v>0</v>
      </c>
    </row>
    <row r="47" spans="1:9" ht="30">
      <c r="A47" s="44"/>
      <c r="B47" s="49">
        <f>B43+0.1</f>
        <v>2.9000000000000008</v>
      </c>
      <c r="C47" s="257" t="s">
        <v>173</v>
      </c>
      <c r="D47" s="75" t="s">
        <v>35</v>
      </c>
      <c r="E47" s="246">
        <v>3000020804</v>
      </c>
      <c r="F47" s="49" t="s">
        <v>41</v>
      </c>
      <c r="G47" s="60">
        <f>10*8</f>
        <v>80</v>
      </c>
      <c r="H47" s="243">
        <v>0</v>
      </c>
      <c r="I47" s="87">
        <f t="shared" si="3"/>
        <v>0</v>
      </c>
    </row>
    <row r="48" spans="1:9">
      <c r="A48" s="44"/>
      <c r="B48" s="49"/>
      <c r="C48" s="258" t="s">
        <v>105</v>
      </c>
      <c r="D48" s="75" t="s">
        <v>35</v>
      </c>
      <c r="E48" s="247">
        <v>3000017908</v>
      </c>
      <c r="F48" s="49" t="s">
        <v>41</v>
      </c>
      <c r="G48" s="60">
        <v>60</v>
      </c>
      <c r="H48" s="243">
        <f>H47/9*1.5</f>
        <v>0</v>
      </c>
      <c r="I48" s="87">
        <f t="shared" si="3"/>
        <v>0</v>
      </c>
    </row>
    <row r="49" spans="1:9">
      <c r="A49" s="44"/>
      <c r="B49" s="49"/>
      <c r="C49" s="258" t="s">
        <v>106</v>
      </c>
      <c r="D49" s="75" t="s">
        <v>35</v>
      </c>
      <c r="E49" s="247">
        <v>3000017907</v>
      </c>
      <c r="F49" s="49" t="s">
        <v>41</v>
      </c>
      <c r="G49" s="60">
        <v>60</v>
      </c>
      <c r="H49" s="243">
        <f>H47/9*2</f>
        <v>0</v>
      </c>
      <c r="I49" s="87">
        <f t="shared" si="3"/>
        <v>0</v>
      </c>
    </row>
    <row r="50" spans="1:9">
      <c r="A50" s="44"/>
      <c r="B50" s="49"/>
      <c r="C50" s="258" t="s">
        <v>107</v>
      </c>
      <c r="D50" s="75" t="s">
        <v>35</v>
      </c>
      <c r="E50" s="247">
        <v>3000017910</v>
      </c>
      <c r="F50" s="49" t="s">
        <v>41</v>
      </c>
      <c r="G50" s="60">
        <v>60</v>
      </c>
      <c r="H50" s="243">
        <f>H47/9*2</f>
        <v>0</v>
      </c>
      <c r="I50" s="87">
        <f t="shared" si="3"/>
        <v>0</v>
      </c>
    </row>
    <row r="51" spans="1:9" ht="28.5">
      <c r="A51" s="44"/>
      <c r="B51" s="261">
        <v>2.1</v>
      </c>
      <c r="C51" s="59" t="s">
        <v>110</v>
      </c>
      <c r="D51" s="75" t="s">
        <v>29</v>
      </c>
      <c r="E51" s="37">
        <v>3000020959</v>
      </c>
      <c r="F51" s="49" t="s">
        <v>41</v>
      </c>
      <c r="G51" s="60">
        <v>160</v>
      </c>
      <c r="H51" s="243">
        <v>0</v>
      </c>
      <c r="I51" s="58">
        <f t="shared" si="3"/>
        <v>0</v>
      </c>
    </row>
    <row r="52" spans="1:9">
      <c r="A52" s="44"/>
      <c r="B52" s="49"/>
      <c r="C52" s="258" t="s">
        <v>105</v>
      </c>
      <c r="D52" s="75" t="s">
        <v>35</v>
      </c>
      <c r="E52" s="247">
        <v>3000017908</v>
      </c>
      <c r="F52" s="49" t="s">
        <v>41</v>
      </c>
      <c r="G52" s="60">
        <v>60</v>
      </c>
      <c r="H52" s="243">
        <f>H51/9*1.5</f>
        <v>0</v>
      </c>
      <c r="I52" s="87">
        <f t="shared" si="3"/>
        <v>0</v>
      </c>
    </row>
    <row r="53" spans="1:9">
      <c r="A53" s="44"/>
      <c r="B53" s="49"/>
      <c r="C53" s="258" t="s">
        <v>106</v>
      </c>
      <c r="D53" s="75" t="s">
        <v>35</v>
      </c>
      <c r="E53" s="247">
        <v>3000017907</v>
      </c>
      <c r="F53" s="49" t="s">
        <v>41</v>
      </c>
      <c r="G53" s="60">
        <v>60</v>
      </c>
      <c r="H53" s="243">
        <f>H51/9*2</f>
        <v>0</v>
      </c>
      <c r="I53" s="87">
        <f t="shared" si="3"/>
        <v>0</v>
      </c>
    </row>
    <row r="54" spans="1:9">
      <c r="A54" s="44"/>
      <c r="B54" s="49"/>
      <c r="C54" s="258" t="s">
        <v>107</v>
      </c>
      <c r="D54" s="75" t="s">
        <v>35</v>
      </c>
      <c r="E54" s="247">
        <v>3000017910</v>
      </c>
      <c r="F54" s="49" t="s">
        <v>41</v>
      </c>
      <c r="G54" s="60">
        <v>60</v>
      </c>
      <c r="H54" s="243">
        <f>H51/9*2</f>
        <v>0</v>
      </c>
      <c r="I54" s="87">
        <f t="shared" si="3"/>
        <v>0</v>
      </c>
    </row>
    <row r="55" spans="1:9" ht="28.5">
      <c r="A55" s="44"/>
      <c r="B55" s="49">
        <v>2.11</v>
      </c>
      <c r="C55" s="262" t="s">
        <v>194</v>
      </c>
      <c r="D55" s="75" t="s">
        <v>29</v>
      </c>
      <c r="E55" s="247">
        <v>3000020804</v>
      </c>
      <c r="F55" s="49" t="s">
        <v>30</v>
      </c>
      <c r="G55" s="60">
        <f>240+240</f>
        <v>480</v>
      </c>
      <c r="H55" s="243">
        <v>0</v>
      </c>
      <c r="I55" s="87">
        <f t="shared" ref="I55" si="4">G55*H55</f>
        <v>0</v>
      </c>
    </row>
    <row r="56" spans="1:9">
      <c r="A56" s="44"/>
      <c r="B56" s="49"/>
      <c r="C56" s="258" t="s">
        <v>105</v>
      </c>
      <c r="D56" s="75" t="s">
        <v>35</v>
      </c>
      <c r="E56" s="247">
        <v>3000017908</v>
      </c>
      <c r="F56" s="49" t="s">
        <v>41</v>
      </c>
      <c r="G56" s="60">
        <v>60</v>
      </c>
      <c r="H56" s="243">
        <f>H55/9*1.5</f>
        <v>0</v>
      </c>
      <c r="I56" s="87">
        <f t="shared" ref="I56:I70" si="5">G56*H56</f>
        <v>0</v>
      </c>
    </row>
    <row r="57" spans="1:9">
      <c r="A57" s="44"/>
      <c r="B57" s="49"/>
      <c r="C57" s="258" t="s">
        <v>106</v>
      </c>
      <c r="D57" s="75" t="s">
        <v>35</v>
      </c>
      <c r="E57" s="247">
        <v>3000017907</v>
      </c>
      <c r="F57" s="49" t="s">
        <v>41</v>
      </c>
      <c r="G57" s="60">
        <v>60</v>
      </c>
      <c r="H57" s="243">
        <f>H55/9*2</f>
        <v>0</v>
      </c>
      <c r="I57" s="87">
        <f t="shared" si="5"/>
        <v>0</v>
      </c>
    </row>
    <row r="58" spans="1:9">
      <c r="A58" s="44"/>
      <c r="B58" s="49"/>
      <c r="C58" s="258" t="s">
        <v>107</v>
      </c>
      <c r="D58" s="75" t="s">
        <v>35</v>
      </c>
      <c r="E58" s="247">
        <v>3000017910</v>
      </c>
      <c r="F58" s="49" t="s">
        <v>41</v>
      </c>
      <c r="G58" s="60">
        <v>60</v>
      </c>
      <c r="H58" s="243">
        <f>H55/9*2</f>
        <v>0</v>
      </c>
      <c r="I58" s="87">
        <f t="shared" si="5"/>
        <v>0</v>
      </c>
    </row>
    <row r="59" spans="1:9" ht="15">
      <c r="A59" s="44"/>
      <c r="B59" s="49">
        <f>B55+0.01</f>
        <v>2.1199999999999997</v>
      </c>
      <c r="C59" s="257" t="s">
        <v>198</v>
      </c>
      <c r="D59" s="75" t="s">
        <v>35</v>
      </c>
      <c r="E59" s="246">
        <v>3000020804</v>
      </c>
      <c r="F59" s="49" t="s">
        <v>41</v>
      </c>
      <c r="G59" s="60">
        <v>120</v>
      </c>
      <c r="H59" s="243">
        <v>0</v>
      </c>
      <c r="I59" s="87">
        <f t="shared" si="5"/>
        <v>0</v>
      </c>
    </row>
    <row r="60" spans="1:9">
      <c r="A60" s="44"/>
      <c r="B60" s="49"/>
      <c r="C60" s="258" t="s">
        <v>105</v>
      </c>
      <c r="D60" s="75" t="s">
        <v>35</v>
      </c>
      <c r="E60" s="247">
        <v>3000017908</v>
      </c>
      <c r="F60" s="49" t="s">
        <v>41</v>
      </c>
      <c r="G60" s="60">
        <v>60</v>
      </c>
      <c r="H60" s="243">
        <f>H59/9*1.5</f>
        <v>0</v>
      </c>
      <c r="I60" s="87">
        <f t="shared" si="5"/>
        <v>0</v>
      </c>
    </row>
    <row r="61" spans="1:9">
      <c r="A61" s="44"/>
      <c r="B61" s="49"/>
      <c r="C61" s="258" t="s">
        <v>106</v>
      </c>
      <c r="D61" s="75" t="s">
        <v>35</v>
      </c>
      <c r="E61" s="247">
        <v>3000017907</v>
      </c>
      <c r="F61" s="49" t="s">
        <v>41</v>
      </c>
      <c r="G61" s="60">
        <v>60</v>
      </c>
      <c r="H61" s="243">
        <f>H59/9*2</f>
        <v>0</v>
      </c>
      <c r="I61" s="87">
        <f t="shared" si="5"/>
        <v>0</v>
      </c>
    </row>
    <row r="62" spans="1:9">
      <c r="A62" s="44"/>
      <c r="B62" s="49"/>
      <c r="C62" s="258" t="s">
        <v>107</v>
      </c>
      <c r="D62" s="75" t="s">
        <v>35</v>
      </c>
      <c r="E62" s="247">
        <v>3000017910</v>
      </c>
      <c r="F62" s="49" t="s">
        <v>41</v>
      </c>
      <c r="G62" s="60">
        <v>60</v>
      </c>
      <c r="H62" s="243">
        <f>H59/9*2</f>
        <v>0</v>
      </c>
      <c r="I62" s="87">
        <f t="shared" si="5"/>
        <v>0</v>
      </c>
    </row>
    <row r="63" spans="1:9" ht="15">
      <c r="A63" s="44"/>
      <c r="B63" s="49">
        <f>B59+0.01</f>
        <v>2.1299999999999994</v>
      </c>
      <c r="C63" s="257" t="s">
        <v>199</v>
      </c>
      <c r="D63" s="75" t="s">
        <v>35</v>
      </c>
      <c r="E63" s="246">
        <v>3000020804</v>
      </c>
      <c r="F63" s="49" t="s">
        <v>41</v>
      </c>
      <c r="G63" s="60">
        <f>120+120</f>
        <v>240</v>
      </c>
      <c r="H63" s="243">
        <v>0</v>
      </c>
      <c r="I63" s="87">
        <f t="shared" si="5"/>
        <v>0</v>
      </c>
    </row>
    <row r="64" spans="1:9">
      <c r="A64" s="44"/>
      <c r="B64" s="49"/>
      <c r="C64" s="258" t="s">
        <v>105</v>
      </c>
      <c r="D64" s="75" t="s">
        <v>35</v>
      </c>
      <c r="E64" s="247">
        <v>3000017908</v>
      </c>
      <c r="F64" s="49" t="s">
        <v>41</v>
      </c>
      <c r="G64" s="60">
        <v>60</v>
      </c>
      <c r="H64" s="243">
        <f>H63/9*1.5</f>
        <v>0</v>
      </c>
      <c r="I64" s="87">
        <f t="shared" si="5"/>
        <v>0</v>
      </c>
    </row>
    <row r="65" spans="1:9">
      <c r="A65" s="44"/>
      <c r="B65" s="49"/>
      <c r="C65" s="258" t="s">
        <v>106</v>
      </c>
      <c r="D65" s="75" t="s">
        <v>35</v>
      </c>
      <c r="E65" s="247">
        <v>3000017907</v>
      </c>
      <c r="F65" s="49" t="s">
        <v>41</v>
      </c>
      <c r="G65" s="60">
        <v>60</v>
      </c>
      <c r="H65" s="243">
        <f>H63/9*2</f>
        <v>0</v>
      </c>
      <c r="I65" s="87">
        <f t="shared" si="5"/>
        <v>0</v>
      </c>
    </row>
    <row r="66" spans="1:9">
      <c r="A66" s="44"/>
      <c r="B66" s="49"/>
      <c r="C66" s="258" t="s">
        <v>107</v>
      </c>
      <c r="D66" s="75" t="s">
        <v>35</v>
      </c>
      <c r="E66" s="247">
        <v>3000017910</v>
      </c>
      <c r="F66" s="49" t="s">
        <v>41</v>
      </c>
      <c r="G66" s="60">
        <v>60</v>
      </c>
      <c r="H66" s="243">
        <f>H63/9*2</f>
        <v>0</v>
      </c>
      <c r="I66" s="87">
        <f t="shared" si="5"/>
        <v>0</v>
      </c>
    </row>
    <row r="67" spans="1:9" ht="15">
      <c r="A67" s="44"/>
      <c r="B67" s="49">
        <f>B63+0.01</f>
        <v>2.1399999999999992</v>
      </c>
      <c r="C67" s="257" t="s">
        <v>200</v>
      </c>
      <c r="D67" s="75" t="s">
        <v>35</v>
      </c>
      <c r="E67" s="246">
        <v>3000020804</v>
      </c>
      <c r="F67" s="49" t="s">
        <v>41</v>
      </c>
      <c r="G67" s="60">
        <v>120</v>
      </c>
      <c r="H67" s="243">
        <v>0</v>
      </c>
      <c r="I67" s="87">
        <f t="shared" si="5"/>
        <v>0</v>
      </c>
    </row>
    <row r="68" spans="1:9">
      <c r="A68" s="44"/>
      <c r="B68" s="49"/>
      <c r="C68" s="258" t="s">
        <v>105</v>
      </c>
      <c r="D68" s="75" t="s">
        <v>35</v>
      </c>
      <c r="E68" s="247">
        <v>3000017908</v>
      </c>
      <c r="F68" s="49" t="s">
        <v>41</v>
      </c>
      <c r="G68" s="60">
        <v>60</v>
      </c>
      <c r="H68" s="243">
        <f>H67/9*1.5</f>
        <v>0</v>
      </c>
      <c r="I68" s="87">
        <f t="shared" si="5"/>
        <v>0</v>
      </c>
    </row>
    <row r="69" spans="1:9">
      <c r="A69" s="44"/>
      <c r="B69" s="49"/>
      <c r="C69" s="258" t="s">
        <v>106</v>
      </c>
      <c r="D69" s="75" t="s">
        <v>35</v>
      </c>
      <c r="E69" s="247">
        <v>3000017907</v>
      </c>
      <c r="F69" s="49" t="s">
        <v>41</v>
      </c>
      <c r="G69" s="60">
        <v>60</v>
      </c>
      <c r="H69" s="243">
        <f>H67/9*2</f>
        <v>0</v>
      </c>
      <c r="I69" s="87">
        <f t="shared" si="5"/>
        <v>0</v>
      </c>
    </row>
    <row r="70" spans="1:9">
      <c r="A70" s="44"/>
      <c r="B70" s="49"/>
      <c r="C70" s="258" t="s">
        <v>107</v>
      </c>
      <c r="D70" s="75" t="s">
        <v>35</v>
      </c>
      <c r="E70" s="247">
        <v>3000017910</v>
      </c>
      <c r="F70" s="49" t="s">
        <v>41</v>
      </c>
      <c r="G70" s="60">
        <v>60</v>
      </c>
      <c r="H70" s="243">
        <f>H67/9*2</f>
        <v>0</v>
      </c>
      <c r="I70" s="87">
        <f t="shared" si="5"/>
        <v>0</v>
      </c>
    </row>
    <row r="71" spans="1:9">
      <c r="A71" s="44"/>
      <c r="B71" s="144">
        <f>B67+0.01</f>
        <v>2.149999999999999</v>
      </c>
      <c r="C71" s="263"/>
      <c r="D71" s="149"/>
      <c r="E71" s="264"/>
      <c r="F71" s="144"/>
      <c r="G71" s="136"/>
      <c r="H71" s="243"/>
      <c r="I71" s="87"/>
    </row>
    <row r="72" spans="1:9">
      <c r="A72" s="44"/>
      <c r="B72" s="144"/>
      <c r="C72" s="263"/>
      <c r="D72" s="149"/>
      <c r="E72" s="264"/>
      <c r="F72" s="144"/>
      <c r="G72" s="136"/>
      <c r="H72" s="243"/>
      <c r="I72" s="87"/>
    </row>
    <row r="73" spans="1:9">
      <c r="A73" s="44"/>
      <c r="B73" s="144"/>
      <c r="C73" s="263"/>
      <c r="D73" s="149"/>
      <c r="E73" s="264"/>
      <c r="F73" s="144"/>
      <c r="G73" s="136"/>
      <c r="H73" s="243"/>
      <c r="I73" s="87"/>
    </row>
    <row r="74" spans="1:9">
      <c r="A74" s="44"/>
      <c r="B74" s="144"/>
      <c r="C74" s="263"/>
      <c r="D74" s="149"/>
      <c r="E74" s="264"/>
      <c r="F74" s="144"/>
      <c r="G74" s="136"/>
      <c r="H74" s="243"/>
      <c r="I74" s="87"/>
    </row>
    <row r="75" spans="1:9">
      <c r="A75" s="44"/>
      <c r="B75" s="49"/>
      <c r="C75" s="63"/>
      <c r="D75" s="75"/>
      <c r="E75" s="48"/>
      <c r="F75" s="49"/>
      <c r="G75" s="265"/>
      <c r="H75" s="244"/>
      <c r="I75" s="58"/>
    </row>
    <row r="76" spans="1:9" s="107" customFormat="1" ht="23.25">
      <c r="A76" s="235"/>
      <c r="B76" s="236">
        <v>3</v>
      </c>
      <c r="C76" s="266" t="s">
        <v>17</v>
      </c>
      <c r="D76" s="253"/>
      <c r="E76" s="239"/>
      <c r="F76" s="236"/>
      <c r="G76" s="267"/>
      <c r="H76" s="255"/>
      <c r="I76" s="242">
        <f>SUM(I78:I120)</f>
        <v>0</v>
      </c>
    </row>
    <row r="77" spans="1:9" s="6" customFormat="1" ht="18">
      <c r="A77" s="64"/>
      <c r="B77" s="66"/>
      <c r="C77" s="120"/>
      <c r="D77" s="77"/>
      <c r="E77" s="65"/>
      <c r="F77" s="66"/>
      <c r="G77" s="268"/>
      <c r="H77" s="269"/>
      <c r="I77" s="68"/>
    </row>
    <row r="78" spans="1:9" ht="71.25">
      <c r="A78" s="44"/>
      <c r="B78" s="49">
        <v>3.1</v>
      </c>
      <c r="C78" s="63" t="s">
        <v>190</v>
      </c>
      <c r="D78" s="75" t="s">
        <v>18</v>
      </c>
      <c r="E78" s="84"/>
      <c r="F78" s="49"/>
      <c r="G78" s="270">
        <v>110</v>
      </c>
      <c r="H78" s="244" t="s">
        <v>63</v>
      </c>
      <c r="I78" s="177"/>
    </row>
    <row r="79" spans="1:9" ht="28.5">
      <c r="A79" s="44"/>
      <c r="B79" s="49"/>
      <c r="C79" s="63"/>
      <c r="D79" s="75"/>
      <c r="E79" s="48"/>
      <c r="F79" s="256"/>
      <c r="G79" s="67" t="s">
        <v>49</v>
      </c>
      <c r="H79" s="244" t="s">
        <v>50</v>
      </c>
      <c r="I79" s="58"/>
    </row>
    <row r="80" spans="1:9">
      <c r="A80" s="44"/>
      <c r="B80" s="49" t="s">
        <v>20</v>
      </c>
      <c r="C80" s="271" t="s">
        <v>108</v>
      </c>
      <c r="D80" s="75" t="s">
        <v>21</v>
      </c>
      <c r="E80" s="100">
        <v>3000012424</v>
      </c>
      <c r="F80" s="49" t="s">
        <v>76</v>
      </c>
      <c r="G80" s="136">
        <v>20</v>
      </c>
      <c r="H80" s="244">
        <f>$G$78*H81</f>
        <v>0</v>
      </c>
      <c r="I80" s="87">
        <f>G80*H80</f>
        <v>0</v>
      </c>
    </row>
    <row r="81" spans="1:9" ht="28.5">
      <c r="A81" s="44"/>
      <c r="B81" s="49"/>
      <c r="C81" s="272" t="s">
        <v>38</v>
      </c>
      <c r="D81" s="75" t="s">
        <v>24</v>
      </c>
      <c r="E81" s="100"/>
      <c r="F81" s="49"/>
      <c r="G81" s="60"/>
      <c r="H81" s="243">
        <v>0</v>
      </c>
      <c r="I81" s="87"/>
    </row>
    <row r="82" spans="1:9">
      <c r="A82" s="44"/>
      <c r="B82" s="49" t="s">
        <v>23</v>
      </c>
      <c r="C82" s="271" t="s">
        <v>77</v>
      </c>
      <c r="D82" s="75" t="s">
        <v>21</v>
      </c>
      <c r="E82" s="100">
        <v>3000012423</v>
      </c>
      <c r="F82" s="49" t="s">
        <v>76</v>
      </c>
      <c r="G82" s="136">
        <v>20</v>
      </c>
      <c r="H82" s="244">
        <f>$G$78*H83</f>
        <v>0</v>
      </c>
      <c r="I82" s="87">
        <f>G82*H82</f>
        <v>0</v>
      </c>
    </row>
    <row r="83" spans="1:9" ht="28.5">
      <c r="A83" s="44"/>
      <c r="B83" s="49"/>
      <c r="C83" s="272" t="s">
        <v>38</v>
      </c>
      <c r="D83" s="75" t="s">
        <v>24</v>
      </c>
      <c r="E83" s="101"/>
      <c r="F83" s="49"/>
      <c r="G83" s="60"/>
      <c r="H83" s="243">
        <v>0</v>
      </c>
      <c r="I83" s="87"/>
    </row>
    <row r="84" spans="1:9">
      <c r="A84" s="44"/>
      <c r="B84" s="49"/>
      <c r="C84" s="272"/>
      <c r="D84" s="75"/>
      <c r="E84" s="48"/>
      <c r="F84" s="49"/>
      <c r="G84" s="265"/>
      <c r="H84" s="248"/>
      <c r="I84" s="58"/>
    </row>
    <row r="85" spans="1:9">
      <c r="A85" s="44"/>
      <c r="B85" s="49"/>
      <c r="C85" s="272"/>
      <c r="D85" s="75"/>
      <c r="E85" s="48"/>
      <c r="F85" s="49"/>
      <c r="G85" s="265"/>
      <c r="H85" s="248"/>
      <c r="I85" s="58"/>
    </row>
    <row r="86" spans="1:9" ht="42.75">
      <c r="A86" s="44"/>
      <c r="B86" s="49">
        <v>3.3</v>
      </c>
      <c r="C86" s="63" t="s">
        <v>189</v>
      </c>
      <c r="D86" s="75" t="s">
        <v>18</v>
      </c>
      <c r="E86" s="48"/>
      <c r="F86" s="49"/>
      <c r="G86" s="273">
        <v>80</v>
      </c>
      <c r="H86" s="244" t="s">
        <v>91</v>
      </c>
      <c r="I86" s="177"/>
    </row>
    <row r="87" spans="1:9" ht="28.5">
      <c r="A87" s="44"/>
      <c r="B87" s="49"/>
      <c r="C87" s="63"/>
      <c r="D87" s="75"/>
      <c r="E87" s="48"/>
      <c r="F87" s="49"/>
      <c r="G87" s="67" t="s">
        <v>49</v>
      </c>
      <c r="H87" s="244" t="s">
        <v>50</v>
      </c>
      <c r="I87" s="58"/>
    </row>
    <row r="88" spans="1:9">
      <c r="A88" s="44"/>
      <c r="B88" s="49" t="s">
        <v>56</v>
      </c>
      <c r="C88" s="271" t="s">
        <v>111</v>
      </c>
      <c r="D88" s="75" t="s">
        <v>21</v>
      </c>
      <c r="E88" s="100">
        <v>3000012424</v>
      </c>
      <c r="F88" s="49" t="s">
        <v>76</v>
      </c>
      <c r="G88" s="60">
        <v>5</v>
      </c>
      <c r="H88" s="244">
        <f>$G$86*H89</f>
        <v>0</v>
      </c>
      <c r="I88" s="87">
        <f>G88*H88</f>
        <v>0</v>
      </c>
    </row>
    <row r="89" spans="1:9" ht="28.5">
      <c r="A89" s="44"/>
      <c r="B89" s="49"/>
      <c r="C89" s="272" t="s">
        <v>38</v>
      </c>
      <c r="D89" s="75" t="s">
        <v>24</v>
      </c>
      <c r="E89" s="100"/>
      <c r="F89" s="49"/>
      <c r="G89" s="60"/>
      <c r="H89" s="243">
        <v>0</v>
      </c>
      <c r="I89" s="87"/>
    </row>
    <row r="90" spans="1:9">
      <c r="A90" s="44"/>
      <c r="B90" s="49" t="s">
        <v>57</v>
      </c>
      <c r="C90" s="271" t="s">
        <v>77</v>
      </c>
      <c r="D90" s="75" t="s">
        <v>21</v>
      </c>
      <c r="E90" s="100">
        <v>3000012423</v>
      </c>
      <c r="F90" s="49" t="s">
        <v>76</v>
      </c>
      <c r="G90" s="60">
        <v>5</v>
      </c>
      <c r="H90" s="244">
        <f>$G$86*H91</f>
        <v>0</v>
      </c>
      <c r="I90" s="87">
        <f>G90*H90</f>
        <v>0</v>
      </c>
    </row>
    <row r="91" spans="1:9" ht="28.5">
      <c r="A91" s="44"/>
      <c r="B91" s="49"/>
      <c r="C91" s="272" t="s">
        <v>38</v>
      </c>
      <c r="D91" s="75" t="s">
        <v>24</v>
      </c>
      <c r="E91" s="101"/>
      <c r="F91" s="49"/>
      <c r="G91" s="60"/>
      <c r="H91" s="243">
        <f>H83</f>
        <v>0</v>
      </c>
      <c r="I91" s="87"/>
    </row>
    <row r="92" spans="1:9">
      <c r="A92" s="44"/>
      <c r="B92" s="49"/>
      <c r="C92" s="272"/>
      <c r="D92" s="75"/>
      <c r="E92" s="101"/>
      <c r="F92" s="49"/>
      <c r="G92" s="60"/>
      <c r="H92" s="243"/>
      <c r="I92" s="87"/>
    </row>
    <row r="93" spans="1:9" ht="71.25">
      <c r="A93" s="44"/>
      <c r="B93" s="49">
        <v>3.4</v>
      </c>
      <c r="C93" s="63" t="s">
        <v>192</v>
      </c>
      <c r="D93" s="75" t="s">
        <v>18</v>
      </c>
      <c r="E93" s="48"/>
      <c r="F93" s="49"/>
      <c r="G93" s="270">
        <v>500</v>
      </c>
      <c r="H93" s="244" t="s">
        <v>62</v>
      </c>
      <c r="I93" s="177"/>
    </row>
    <row r="94" spans="1:9" ht="28.5">
      <c r="A94" s="44"/>
      <c r="B94" s="49"/>
      <c r="C94" s="63"/>
      <c r="D94" s="75"/>
      <c r="E94" s="48"/>
      <c r="F94" s="49"/>
      <c r="G94" s="67" t="s">
        <v>49</v>
      </c>
      <c r="H94" s="244" t="s">
        <v>50</v>
      </c>
      <c r="I94" s="58"/>
    </row>
    <row r="95" spans="1:9">
      <c r="A95" s="44"/>
      <c r="B95" s="49" t="s">
        <v>58</v>
      </c>
      <c r="C95" s="271" t="s">
        <v>108</v>
      </c>
      <c r="D95" s="75" t="s">
        <v>21</v>
      </c>
      <c r="E95" s="246">
        <v>3000023078</v>
      </c>
      <c r="F95" s="49" t="s">
        <v>76</v>
      </c>
      <c r="G95" s="60">
        <v>25</v>
      </c>
      <c r="H95" s="244">
        <f>$G$93*H96</f>
        <v>0</v>
      </c>
      <c r="I95" s="87">
        <f>G95*H95</f>
        <v>0</v>
      </c>
    </row>
    <row r="96" spans="1:9" ht="28.5">
      <c r="A96" s="44"/>
      <c r="B96" s="49"/>
      <c r="C96" s="272" t="s">
        <v>38</v>
      </c>
      <c r="D96" s="75" t="s">
        <v>24</v>
      </c>
      <c r="E96" s="246"/>
      <c r="F96" s="49"/>
      <c r="G96" s="60">
        <v>0</v>
      </c>
      <c r="H96" s="243">
        <v>0</v>
      </c>
      <c r="I96" s="87"/>
    </row>
    <row r="97" spans="1:9" ht="15">
      <c r="A97" s="44"/>
      <c r="B97" s="49" t="s">
        <v>59</v>
      </c>
      <c r="C97" s="271" t="s">
        <v>26</v>
      </c>
      <c r="D97" s="75" t="s">
        <v>21</v>
      </c>
      <c r="E97" s="85">
        <v>3000017918</v>
      </c>
      <c r="F97" s="49" t="s">
        <v>76</v>
      </c>
      <c r="G97" s="60">
        <v>75</v>
      </c>
      <c r="H97" s="244">
        <f>$G$93*H98</f>
        <v>0</v>
      </c>
      <c r="I97" s="87">
        <f>G97*H97</f>
        <v>0</v>
      </c>
    </row>
    <row r="98" spans="1:9" ht="28.5">
      <c r="A98" s="44"/>
      <c r="B98" s="49"/>
      <c r="C98" s="272" t="s">
        <v>38</v>
      </c>
      <c r="D98" s="75" t="s">
        <v>24</v>
      </c>
      <c r="E98" s="246"/>
      <c r="F98" s="49"/>
      <c r="G98" s="60">
        <v>0</v>
      </c>
      <c r="H98" s="243">
        <f>H91</f>
        <v>0</v>
      </c>
      <c r="I98" s="87"/>
    </row>
    <row r="99" spans="1:9" ht="15">
      <c r="A99" s="44"/>
      <c r="B99" s="49" t="s">
        <v>59</v>
      </c>
      <c r="C99" s="271" t="s">
        <v>187</v>
      </c>
      <c r="D99" s="75" t="s">
        <v>21</v>
      </c>
      <c r="E99" s="85">
        <v>3000017918</v>
      </c>
      <c r="F99" s="49" t="s">
        <v>76</v>
      </c>
      <c r="G99" s="60">
        <v>5</v>
      </c>
      <c r="H99" s="244">
        <f>$G$93*H100</f>
        <v>0</v>
      </c>
      <c r="I99" s="87">
        <f>G99*H99</f>
        <v>0</v>
      </c>
    </row>
    <row r="100" spans="1:9" ht="28.5">
      <c r="A100" s="44"/>
      <c r="B100" s="49"/>
      <c r="C100" s="272" t="s">
        <v>38</v>
      </c>
      <c r="D100" s="75" t="s">
        <v>24</v>
      </c>
      <c r="E100" s="246"/>
      <c r="F100" s="49"/>
      <c r="G100" s="60">
        <v>0</v>
      </c>
      <c r="H100" s="243">
        <v>0</v>
      </c>
      <c r="I100" s="87"/>
    </row>
    <row r="101" spans="1:9" ht="85.5">
      <c r="A101" s="44"/>
      <c r="B101" s="49">
        <v>3.1</v>
      </c>
      <c r="C101" s="63" t="s">
        <v>188</v>
      </c>
      <c r="D101" s="75" t="s">
        <v>18</v>
      </c>
      <c r="E101" s="84"/>
      <c r="F101" s="49"/>
      <c r="G101" s="270">
        <v>110</v>
      </c>
      <c r="H101" s="244" t="s">
        <v>63</v>
      </c>
      <c r="I101" s="177"/>
    </row>
    <row r="102" spans="1:9" ht="28.5">
      <c r="A102" s="44"/>
      <c r="B102" s="49"/>
      <c r="C102" s="63"/>
      <c r="D102" s="75"/>
      <c r="E102" s="48"/>
      <c r="F102" s="256"/>
      <c r="G102" s="67" t="s">
        <v>49</v>
      </c>
      <c r="H102" s="244" t="s">
        <v>50</v>
      </c>
      <c r="I102" s="58"/>
    </row>
    <row r="103" spans="1:9">
      <c r="A103" s="44"/>
      <c r="B103" s="49" t="s">
        <v>20</v>
      </c>
      <c r="C103" s="271" t="s">
        <v>108</v>
      </c>
      <c r="D103" s="75" t="s">
        <v>21</v>
      </c>
      <c r="E103" s="100">
        <v>3000012424</v>
      </c>
      <c r="F103" s="49" t="s">
        <v>76</v>
      </c>
      <c r="G103" s="60">
        <v>25</v>
      </c>
      <c r="H103" s="244">
        <f>$G$78*H104</f>
        <v>0</v>
      </c>
      <c r="I103" s="87">
        <f>G103*H103</f>
        <v>0</v>
      </c>
    </row>
    <row r="104" spans="1:9" ht="28.5">
      <c r="A104" s="44"/>
      <c r="B104" s="49"/>
      <c r="C104" s="272" t="s">
        <v>38</v>
      </c>
      <c r="D104" s="75" t="s">
        <v>24</v>
      </c>
      <c r="E104" s="100"/>
      <c r="F104" s="49"/>
      <c r="G104" s="60"/>
      <c r="H104" s="243">
        <v>0</v>
      </c>
      <c r="I104" s="87"/>
    </row>
    <row r="105" spans="1:9">
      <c r="A105" s="44"/>
      <c r="B105" s="49" t="s">
        <v>23</v>
      </c>
      <c r="C105" s="271" t="s">
        <v>77</v>
      </c>
      <c r="D105" s="75" t="s">
        <v>21</v>
      </c>
      <c r="E105" s="100">
        <v>3000012423</v>
      </c>
      <c r="F105" s="49" t="s">
        <v>76</v>
      </c>
      <c r="G105" s="136">
        <v>20</v>
      </c>
      <c r="H105" s="244">
        <f>$G$78*H106</f>
        <v>0</v>
      </c>
      <c r="I105" s="87">
        <f>G105*H105</f>
        <v>0</v>
      </c>
    </row>
    <row r="106" spans="1:9" ht="28.5">
      <c r="A106" s="44"/>
      <c r="B106" s="49"/>
      <c r="C106" s="272" t="s">
        <v>38</v>
      </c>
      <c r="D106" s="75" t="s">
        <v>24</v>
      </c>
      <c r="E106" s="101"/>
      <c r="F106" s="49"/>
      <c r="G106" s="60"/>
      <c r="H106" s="243">
        <v>0</v>
      </c>
      <c r="I106" s="87"/>
    </row>
    <row r="107" spans="1:9">
      <c r="A107" s="44"/>
      <c r="B107" s="49"/>
      <c r="C107" s="272"/>
      <c r="D107" s="75"/>
      <c r="E107" s="48"/>
      <c r="F107" s="49"/>
      <c r="G107" s="265"/>
      <c r="H107" s="248"/>
      <c r="I107" s="87"/>
    </row>
    <row r="108" spans="1:9" ht="71.25">
      <c r="A108" s="44"/>
      <c r="B108" s="49">
        <v>3.5</v>
      </c>
      <c r="C108" s="63" t="s">
        <v>191</v>
      </c>
      <c r="D108" s="75" t="s">
        <v>18</v>
      </c>
      <c r="E108" s="48"/>
      <c r="F108" s="49"/>
      <c r="G108" s="273">
        <v>80</v>
      </c>
      <c r="H108" s="244" t="s">
        <v>91</v>
      </c>
      <c r="I108" s="177"/>
    </row>
    <row r="109" spans="1:9" ht="28.5">
      <c r="A109" s="44"/>
      <c r="B109" s="49"/>
      <c r="C109" s="63"/>
      <c r="D109" s="75"/>
      <c r="E109" s="48"/>
      <c r="F109" s="49"/>
      <c r="G109" s="67" t="s">
        <v>49</v>
      </c>
      <c r="H109" s="244" t="s">
        <v>50</v>
      </c>
      <c r="I109" s="58"/>
    </row>
    <row r="110" spans="1:9">
      <c r="A110" s="44"/>
      <c r="B110" s="49" t="s">
        <v>60</v>
      </c>
      <c r="C110" s="271" t="s">
        <v>109</v>
      </c>
      <c r="D110" s="75" t="s">
        <v>21</v>
      </c>
      <c r="E110" s="246">
        <v>3000023078</v>
      </c>
      <c r="F110" s="49" t="s">
        <v>76</v>
      </c>
      <c r="G110" s="60">
        <v>5</v>
      </c>
      <c r="H110" s="244">
        <f>$G$108*H111</f>
        <v>0</v>
      </c>
      <c r="I110" s="87">
        <f>G110*H110</f>
        <v>0</v>
      </c>
    </row>
    <row r="111" spans="1:9" ht="28.5">
      <c r="A111" s="44"/>
      <c r="B111" s="49"/>
      <c r="C111" s="272" t="s">
        <v>38</v>
      </c>
      <c r="D111" s="75" t="s">
        <v>24</v>
      </c>
      <c r="E111" s="246"/>
      <c r="F111" s="49"/>
      <c r="G111" s="60">
        <v>0</v>
      </c>
      <c r="H111" s="243">
        <f>H96</f>
        <v>0</v>
      </c>
      <c r="I111" s="87"/>
    </row>
    <row r="112" spans="1:9" ht="15">
      <c r="A112" s="44"/>
      <c r="B112" s="49" t="s">
        <v>61</v>
      </c>
      <c r="C112" s="271" t="s">
        <v>26</v>
      </c>
      <c r="D112" s="75" t="s">
        <v>21</v>
      </c>
      <c r="E112" s="85">
        <v>3000017918</v>
      </c>
      <c r="F112" s="49" t="s">
        <v>76</v>
      </c>
      <c r="G112" s="60">
        <v>42.5</v>
      </c>
      <c r="H112" s="244">
        <f>$G$108*H113</f>
        <v>0</v>
      </c>
      <c r="I112" s="87">
        <f>G112*H112</f>
        <v>0</v>
      </c>
    </row>
    <row r="113" spans="1:9" ht="28.5">
      <c r="A113" s="44"/>
      <c r="B113" s="49"/>
      <c r="C113" s="272" t="s">
        <v>38</v>
      </c>
      <c r="D113" s="75" t="s">
        <v>24</v>
      </c>
      <c r="E113" s="246"/>
      <c r="F113" s="49"/>
      <c r="G113" s="60">
        <v>0</v>
      </c>
      <c r="H113" s="243">
        <f>H98</f>
        <v>0</v>
      </c>
      <c r="I113" s="87"/>
    </row>
    <row r="114" spans="1:9" ht="57">
      <c r="A114" s="44"/>
      <c r="B114" s="49">
        <v>3.5</v>
      </c>
      <c r="C114" s="63" t="s">
        <v>324</v>
      </c>
      <c r="D114" s="75" t="s">
        <v>18</v>
      </c>
      <c r="E114" s="48"/>
      <c r="F114" s="49"/>
      <c r="G114" s="270">
        <v>1</v>
      </c>
      <c r="H114" s="244" t="s">
        <v>91</v>
      </c>
      <c r="I114" s="177"/>
    </row>
    <row r="115" spans="1:9" ht="28.5">
      <c r="A115" s="44"/>
      <c r="B115" s="49"/>
      <c r="C115" s="63"/>
      <c r="D115" s="75"/>
      <c r="E115" s="48"/>
      <c r="F115" s="49"/>
      <c r="G115" s="67" t="s">
        <v>49</v>
      </c>
      <c r="H115" s="244" t="s">
        <v>50</v>
      </c>
      <c r="I115" s="58"/>
    </row>
    <row r="116" spans="1:9">
      <c r="A116" s="44"/>
      <c r="B116" s="49" t="s">
        <v>60</v>
      </c>
      <c r="C116" s="271" t="s">
        <v>109</v>
      </c>
      <c r="D116" s="75" t="s">
        <v>21</v>
      </c>
      <c r="E116" s="246">
        <v>3000023078</v>
      </c>
      <c r="F116" s="49" t="s">
        <v>76</v>
      </c>
      <c r="G116" s="136">
        <v>1</v>
      </c>
      <c r="H116" s="244">
        <f>$G$114*H117</f>
        <v>0</v>
      </c>
      <c r="I116" s="87">
        <f>G116*H116</f>
        <v>0</v>
      </c>
    </row>
    <row r="117" spans="1:9" ht="28.5">
      <c r="A117" s="44"/>
      <c r="B117" s="49"/>
      <c r="C117" s="272" t="s">
        <v>38</v>
      </c>
      <c r="D117" s="75" t="s">
        <v>24</v>
      </c>
      <c r="E117" s="246"/>
      <c r="F117" s="49"/>
      <c r="G117" s="222">
        <v>0</v>
      </c>
      <c r="H117" s="243">
        <v>0</v>
      </c>
      <c r="I117" s="87"/>
    </row>
    <row r="118" spans="1:9" ht="15">
      <c r="A118" s="44"/>
      <c r="B118" s="49" t="s">
        <v>61</v>
      </c>
      <c r="C118" s="271" t="s">
        <v>26</v>
      </c>
      <c r="D118" s="75" t="s">
        <v>21</v>
      </c>
      <c r="E118" s="85">
        <v>3000017918</v>
      </c>
      <c r="F118" s="49" t="s">
        <v>76</v>
      </c>
      <c r="G118" s="136">
        <v>1</v>
      </c>
      <c r="H118" s="244">
        <f>$G$114*H119</f>
        <v>0</v>
      </c>
      <c r="I118" s="87">
        <f>G118*H118</f>
        <v>0</v>
      </c>
    </row>
    <row r="119" spans="1:9" ht="28.5">
      <c r="A119" s="44"/>
      <c r="B119" s="49"/>
      <c r="C119" s="272" t="s">
        <v>38</v>
      </c>
      <c r="D119" s="75" t="s">
        <v>24</v>
      </c>
      <c r="E119" s="246"/>
      <c r="F119" s="49"/>
      <c r="G119" s="222">
        <v>0</v>
      </c>
      <c r="H119" s="243">
        <v>0</v>
      </c>
      <c r="I119" s="87"/>
    </row>
    <row r="120" spans="1:9">
      <c r="A120" s="44"/>
      <c r="B120" s="49"/>
      <c r="C120" s="272"/>
      <c r="D120" s="75"/>
      <c r="E120" s="48"/>
      <c r="F120" s="49"/>
      <c r="G120" s="265"/>
      <c r="H120" s="248"/>
      <c r="I120" s="87"/>
    </row>
    <row r="121" spans="1:9" s="107" customFormat="1" ht="139.5">
      <c r="A121" s="235"/>
      <c r="B121" s="236">
        <v>4</v>
      </c>
      <c r="C121" s="252" t="s">
        <v>201</v>
      </c>
      <c r="D121" s="253"/>
      <c r="E121" s="239"/>
      <c r="F121" s="236"/>
      <c r="G121" s="274" t="s">
        <v>325</v>
      </c>
      <c r="H121" s="275" t="s">
        <v>326</v>
      </c>
      <c r="I121" s="242">
        <f>SUM(I122:I123)</f>
        <v>0</v>
      </c>
    </row>
    <row r="122" spans="1:9" ht="42.75">
      <c r="A122" s="44"/>
      <c r="B122" s="49">
        <v>4.4000000000000004</v>
      </c>
      <c r="C122" s="63" t="s">
        <v>193</v>
      </c>
      <c r="D122" s="75" t="s">
        <v>13</v>
      </c>
      <c r="E122" s="85">
        <v>3000018477</v>
      </c>
      <c r="F122" s="49" t="s">
        <v>12</v>
      </c>
      <c r="G122" s="60">
        <f>15*4*5</f>
        <v>300</v>
      </c>
      <c r="H122" s="243">
        <v>0</v>
      </c>
      <c r="I122" s="87">
        <f>G122*H122</f>
        <v>0</v>
      </c>
    </row>
    <row r="123" spans="1:9">
      <c r="A123" s="44"/>
      <c r="B123" s="49"/>
      <c r="C123" s="63"/>
      <c r="D123" s="75"/>
      <c r="E123" s="48"/>
      <c r="F123" s="49"/>
      <c r="G123" s="222"/>
      <c r="H123" s="244"/>
      <c r="I123" s="58"/>
    </row>
    <row r="124" spans="1:9">
      <c r="A124" s="44"/>
      <c r="B124" s="49"/>
      <c r="C124" s="63" t="s">
        <v>45</v>
      </c>
      <c r="D124" s="75"/>
      <c r="E124" s="48"/>
      <c r="F124" s="49"/>
      <c r="G124" s="222"/>
      <c r="H124" s="244"/>
      <c r="I124" s="58"/>
    </row>
    <row r="125" spans="1:9" ht="28.5">
      <c r="A125" s="44"/>
      <c r="B125" s="49" t="s">
        <v>48</v>
      </c>
      <c r="C125" s="63" t="s">
        <v>202</v>
      </c>
      <c r="D125" s="75"/>
      <c r="E125" s="48"/>
      <c r="F125" s="49"/>
      <c r="G125" s="50"/>
      <c r="H125" s="244"/>
      <c r="I125" s="58"/>
    </row>
    <row r="126" spans="1:9" ht="71.25">
      <c r="A126" s="44"/>
      <c r="B126" s="49" t="s">
        <v>46</v>
      </c>
      <c r="C126" s="63" t="s">
        <v>88</v>
      </c>
      <c r="D126" s="75"/>
      <c r="E126" s="48"/>
      <c r="F126" s="49"/>
      <c r="G126" s="222"/>
      <c r="H126" s="244"/>
      <c r="I126" s="58"/>
    </row>
    <row r="127" spans="1:9" ht="71.25">
      <c r="A127" s="44"/>
      <c r="B127" s="49" t="s">
        <v>47</v>
      </c>
      <c r="C127" s="63" t="s">
        <v>64</v>
      </c>
      <c r="D127" s="75"/>
      <c r="E127" s="48"/>
      <c r="F127" s="49"/>
      <c r="G127" s="50"/>
      <c r="H127" s="244"/>
      <c r="I127" s="58"/>
    </row>
    <row r="128" spans="1:9">
      <c r="A128" s="44"/>
      <c r="B128" s="49"/>
      <c r="C128" s="63"/>
      <c r="D128" s="75"/>
      <c r="E128" s="48"/>
      <c r="F128" s="49"/>
      <c r="G128" s="50"/>
      <c r="H128" s="244"/>
      <c r="I128" s="58"/>
    </row>
    <row r="129" spans="1:9" s="107" customFormat="1" ht="23.25">
      <c r="A129" s="235"/>
      <c r="B129" s="236">
        <v>5</v>
      </c>
      <c r="C129" s="252" t="s">
        <v>98</v>
      </c>
      <c r="D129" s="253"/>
      <c r="E129" s="239"/>
      <c r="F129" s="236"/>
      <c r="G129" s="276"/>
      <c r="H129" s="255"/>
      <c r="I129" s="242"/>
    </row>
    <row r="130" spans="1:9" ht="36">
      <c r="A130" s="44"/>
      <c r="B130" s="46" t="s">
        <v>329</v>
      </c>
      <c r="C130" s="47" t="str">
        <f>'A.MATERIAL &amp; SPARES'!C5</f>
        <v>MATERIALS APPLICATION SERVICES</v>
      </c>
      <c r="D130" s="75" t="s">
        <v>82</v>
      </c>
      <c r="E130" s="123" t="s">
        <v>342</v>
      </c>
      <c r="F130" s="49" t="s">
        <v>76</v>
      </c>
      <c r="G130" s="60">
        <v>0</v>
      </c>
      <c r="H130" s="124" t="e">
        <f>I130/G130</f>
        <v>#VALUE!</v>
      </c>
      <c r="I130" s="125" t="s">
        <v>342</v>
      </c>
    </row>
    <row r="131" spans="1:9" s="11" customFormat="1" ht="198">
      <c r="A131" s="52"/>
      <c r="B131" s="53"/>
      <c r="C131" s="47" t="s">
        <v>327</v>
      </c>
      <c r="D131" s="76"/>
      <c r="E131" s="54"/>
      <c r="F131" s="52"/>
      <c r="G131" s="55"/>
      <c r="H131" s="110"/>
      <c r="I131" s="52"/>
    </row>
    <row r="132" spans="1:9">
      <c r="A132" s="44"/>
      <c r="B132" s="49"/>
      <c r="C132" s="63"/>
      <c r="D132" s="75"/>
      <c r="E132" s="48"/>
      <c r="F132" s="49"/>
      <c r="G132" s="277"/>
      <c r="H132" s="244"/>
      <c r="I132" s="58"/>
    </row>
    <row r="133" spans="1:9" s="107" customFormat="1" ht="46.5">
      <c r="A133" s="235"/>
      <c r="B133" s="236">
        <v>6</v>
      </c>
      <c r="C133" s="252" t="s">
        <v>99</v>
      </c>
      <c r="D133" s="253"/>
      <c r="E133" s="239"/>
      <c r="F133" s="236"/>
      <c r="G133" s="278"/>
      <c r="H133" s="255"/>
      <c r="I133" s="279">
        <f>I134+I138</f>
        <v>0</v>
      </c>
    </row>
    <row r="134" spans="1:9" s="6" customFormat="1" ht="54">
      <c r="A134" s="64"/>
      <c r="B134" s="66">
        <v>6.1</v>
      </c>
      <c r="C134" s="120" t="s">
        <v>36</v>
      </c>
      <c r="D134" s="75" t="s">
        <v>268</v>
      </c>
      <c r="E134" s="247">
        <v>3000000049</v>
      </c>
      <c r="F134" s="66" t="s">
        <v>76</v>
      </c>
      <c r="G134" s="273">
        <f>A.EQUIPMENT!G7</f>
        <v>163</v>
      </c>
      <c r="H134" s="280">
        <f>A.EQUIPMENT!H7</f>
        <v>0</v>
      </c>
      <c r="I134" s="143">
        <f>A.EQUIPMENT!I7</f>
        <v>0</v>
      </c>
    </row>
    <row r="135" spans="1:9" s="6" customFormat="1" ht="90">
      <c r="A135" s="64"/>
      <c r="B135" s="66"/>
      <c r="C135" s="47" t="s">
        <v>96</v>
      </c>
      <c r="D135" s="77"/>
      <c r="E135" s="64"/>
      <c r="F135" s="64"/>
      <c r="G135" s="64"/>
      <c r="H135" s="281"/>
      <c r="I135" s="64"/>
    </row>
    <row r="136" spans="1:9" ht="18">
      <c r="A136" s="44"/>
      <c r="B136" s="49"/>
      <c r="C136" s="282" t="s">
        <v>31</v>
      </c>
      <c r="D136" s="62"/>
      <c r="E136" s="48"/>
      <c r="F136" s="44"/>
      <c r="G136" s="233"/>
      <c r="H136" s="234"/>
      <c r="I136" s="58"/>
    </row>
    <row r="137" spans="1:9">
      <c r="A137" s="44"/>
      <c r="B137" s="44"/>
      <c r="C137" s="62"/>
      <c r="D137" s="62"/>
      <c r="E137" s="48"/>
      <c r="F137" s="44"/>
      <c r="G137" s="233"/>
      <c r="H137" s="234"/>
      <c r="I137" s="58"/>
    </row>
    <row r="138" spans="1:9" s="80" customFormat="1" ht="36">
      <c r="A138" s="64"/>
      <c r="B138" s="66">
        <v>6.2</v>
      </c>
      <c r="C138" s="282" t="s">
        <v>37</v>
      </c>
      <c r="D138" s="77" t="s">
        <v>268</v>
      </c>
      <c r="E138" s="247">
        <v>3000000049</v>
      </c>
      <c r="F138" s="66" t="s">
        <v>76</v>
      </c>
      <c r="G138" s="283" t="str">
        <f>A.EQUIPMENT!G26</f>
        <v>TOTAL QUANTITY</v>
      </c>
      <c r="H138" s="284" t="str">
        <f>A.EQUIPMENT!H26</f>
        <v>RATE</v>
      </c>
      <c r="I138" s="143">
        <f>B.EQUIPMENT!I16</f>
        <v>0</v>
      </c>
    </row>
    <row r="139" spans="1:9" s="80" customFormat="1" ht="72">
      <c r="A139" s="64"/>
      <c r="B139" s="66"/>
      <c r="C139" s="282" t="s">
        <v>203</v>
      </c>
      <c r="D139" s="77"/>
      <c r="E139" s="66"/>
      <c r="F139" s="285"/>
      <c r="G139" s="286"/>
      <c r="H139" s="287"/>
      <c r="I139" s="64"/>
    </row>
    <row r="140" spans="1:9" s="6" customFormat="1" ht="54">
      <c r="A140" s="64"/>
      <c r="B140" s="49"/>
      <c r="C140" s="120" t="s">
        <v>33</v>
      </c>
      <c r="D140" s="64"/>
      <c r="E140" s="64"/>
      <c r="F140" s="64"/>
      <c r="G140" s="64"/>
      <c r="H140" s="64"/>
      <c r="I140" s="64"/>
    </row>
    <row r="141" spans="1:9">
      <c r="A141" s="44"/>
      <c r="B141" s="44"/>
      <c r="C141" s="63"/>
      <c r="D141" s="75"/>
      <c r="E141" s="48"/>
      <c r="F141" s="49"/>
      <c r="G141" s="67"/>
      <c r="H141" s="244"/>
      <c r="I141" s="58"/>
    </row>
    <row r="142" spans="1:9">
      <c r="A142" s="44"/>
      <c r="B142" s="49"/>
      <c r="C142" s="63"/>
      <c r="D142" s="75"/>
      <c r="E142" s="48"/>
      <c r="F142" s="49"/>
      <c r="G142" s="265"/>
      <c r="H142" s="244"/>
      <c r="I142" s="58"/>
    </row>
    <row r="143" spans="1:9" s="31" customFormat="1" ht="20.25">
      <c r="A143" s="288"/>
      <c r="B143" s="289"/>
      <c r="C143" s="121" t="s">
        <v>34</v>
      </c>
      <c r="D143" s="290"/>
      <c r="E143" s="291"/>
      <c r="F143" s="289"/>
      <c r="G143" s="67"/>
      <c r="H143" s="292"/>
      <c r="I143" s="293">
        <f>I133+I129+I121+I76+I16+I6</f>
        <v>0</v>
      </c>
    </row>
    <row r="144" spans="1:9" s="31" customFormat="1" ht="20.25">
      <c r="A144" s="288"/>
      <c r="B144" s="289"/>
      <c r="C144" s="121"/>
      <c r="D144" s="290"/>
      <c r="E144" s="291"/>
      <c r="F144" s="289"/>
      <c r="G144" s="265"/>
      <c r="H144" s="292"/>
      <c r="I144" s="294"/>
    </row>
    <row r="145" spans="1:9" s="200" customFormat="1" ht="93">
      <c r="A145" s="295"/>
      <c r="B145" s="236" t="s">
        <v>321</v>
      </c>
      <c r="C145" s="238" t="s">
        <v>320</v>
      </c>
      <c r="D145" s="296" t="s">
        <v>32</v>
      </c>
      <c r="E145" s="297"/>
      <c r="F145" s="236"/>
      <c r="G145" s="240" t="s">
        <v>322</v>
      </c>
      <c r="H145" s="298">
        <v>0.1</v>
      </c>
      <c r="I145" s="299">
        <f>I143*H145</f>
        <v>0</v>
      </c>
    </row>
    <row r="146" spans="1:9" s="31" customFormat="1" ht="26.25">
      <c r="A146" s="300"/>
      <c r="B146" s="300"/>
      <c r="C146" s="301" t="s">
        <v>74</v>
      </c>
      <c r="D146" s="301"/>
      <c r="E146" s="302"/>
      <c r="F146" s="300"/>
      <c r="G146" s="303"/>
      <c r="H146" s="304"/>
      <c r="I146" s="305">
        <f>SUM(I143:I145)</f>
        <v>0</v>
      </c>
    </row>
  </sheetData>
  <mergeCells count="3">
    <mergeCell ref="B1:C1"/>
    <mergeCell ref="G1:I1"/>
    <mergeCell ref="G2:I2"/>
  </mergeCells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DA8906-A26D-4869-9EE7-842246656ECF}">
  <dimension ref="A1:K54"/>
  <sheetViews>
    <sheetView workbookViewId="0">
      <selection activeCell="H10" sqref="H10"/>
    </sheetView>
  </sheetViews>
  <sheetFormatPr defaultColWidth="9.140625" defaultRowHeight="14.25"/>
  <cols>
    <col min="1" max="1" width="9.140625" style="12" customWidth="1"/>
    <col min="2" max="2" width="17.5703125" style="43" customWidth="1"/>
    <col min="3" max="3" width="13.140625" style="43" customWidth="1"/>
    <col min="4" max="4" width="15.5703125" style="42" customWidth="1"/>
    <col min="5" max="5" width="17.5703125" style="42" customWidth="1"/>
    <col min="6" max="6" width="19.42578125" style="42" bestFit="1" customWidth="1"/>
    <col min="7" max="7" width="4.85546875" style="12" customWidth="1"/>
    <col min="8" max="8" width="9.140625" style="12"/>
    <col min="9" max="9" width="11.140625" style="35" bestFit="1" customWidth="1"/>
    <col min="10" max="10" width="16.42578125" style="35" customWidth="1"/>
    <col min="11" max="11" width="26.28515625" style="15" bestFit="1" customWidth="1"/>
    <col min="12" max="12" width="12.5703125" style="12" bestFit="1" customWidth="1"/>
    <col min="13" max="13" width="12.5703125" style="12" customWidth="1"/>
    <col min="14" max="14" width="31.7109375" style="12" bestFit="1" customWidth="1"/>
    <col min="15" max="16" width="9.28515625" style="12" bestFit="1" customWidth="1"/>
    <col min="17" max="16384" width="9.140625" style="12"/>
  </cols>
  <sheetData>
    <row r="1" spans="1:11" ht="19.5" customHeight="1">
      <c r="B1" s="344" t="s">
        <v>0</v>
      </c>
      <c r="C1" s="344"/>
      <c r="D1" s="344"/>
      <c r="E1" s="41"/>
      <c r="I1" s="345" t="s">
        <v>1</v>
      </c>
      <c r="J1" s="345"/>
      <c r="K1" s="344"/>
    </row>
    <row r="2" spans="1:11" ht="17.25" customHeight="1">
      <c r="B2" s="344" t="s">
        <v>264</v>
      </c>
      <c r="C2" s="344"/>
      <c r="D2" s="344"/>
      <c r="E2" s="344"/>
      <c r="F2" s="344"/>
      <c r="G2" s="134"/>
      <c r="I2" s="346" t="s">
        <v>3</v>
      </c>
      <c r="J2" s="346"/>
      <c r="K2" s="346"/>
    </row>
    <row r="3" spans="1:11" s="200" customFormat="1" ht="17.25" customHeight="1">
      <c r="B3" s="201" t="s">
        <v>40</v>
      </c>
      <c r="C3" s="201" t="s">
        <v>319</v>
      </c>
      <c r="D3" s="306"/>
      <c r="E3" s="308"/>
      <c r="G3" s="202"/>
      <c r="H3" s="202"/>
      <c r="I3" s="202"/>
    </row>
    <row r="4" spans="1:11" s="134" customFormat="1" ht="45">
      <c r="A4" s="170" t="s">
        <v>83</v>
      </c>
      <c r="B4" s="45" t="s">
        <v>84</v>
      </c>
      <c r="C4" s="45"/>
      <c r="D4" s="171" t="s">
        <v>5</v>
      </c>
      <c r="E4" s="171"/>
      <c r="F4" s="172" t="s">
        <v>6</v>
      </c>
      <c r="G4" s="173" t="s">
        <v>78</v>
      </c>
      <c r="H4" s="117" t="s">
        <v>7</v>
      </c>
      <c r="I4" s="174" t="s">
        <v>75</v>
      </c>
      <c r="J4" s="174" t="s">
        <v>9</v>
      </c>
      <c r="K4" s="175" t="s">
        <v>10</v>
      </c>
    </row>
    <row r="5" spans="1:11" ht="45">
      <c r="A5" s="44"/>
      <c r="B5" s="45" t="s">
        <v>330</v>
      </c>
      <c r="C5" s="316"/>
      <c r="D5" s="69" t="s">
        <v>226</v>
      </c>
      <c r="E5" s="69" t="s">
        <v>45</v>
      </c>
      <c r="F5" s="75" t="s">
        <v>82</v>
      </c>
      <c r="G5" s="176" t="s">
        <v>342</v>
      </c>
      <c r="H5" s="49" t="s">
        <v>71</v>
      </c>
      <c r="I5" s="60">
        <f>SUM(I7:I51)</f>
        <v>581</v>
      </c>
      <c r="J5" s="103" t="s">
        <v>342</v>
      </c>
      <c r="K5" s="125" t="s">
        <v>342</v>
      </c>
    </row>
    <row r="6" spans="1:11" ht="15">
      <c r="A6" s="44"/>
      <c r="B6" s="56"/>
      <c r="C6" s="317"/>
      <c r="D6" s="78" t="s">
        <v>80</v>
      </c>
      <c r="E6" s="78"/>
      <c r="F6" s="78" t="s">
        <v>81</v>
      </c>
      <c r="G6" s="44"/>
      <c r="H6" s="44"/>
      <c r="I6" s="57"/>
      <c r="J6" s="57"/>
      <c r="K6" s="58"/>
    </row>
    <row r="7" spans="1:11" ht="28.5">
      <c r="A7" s="44"/>
      <c r="B7" s="56">
        <v>10</v>
      </c>
      <c r="C7" s="317" t="s">
        <v>272</v>
      </c>
      <c r="D7" s="307" t="s">
        <v>274</v>
      </c>
      <c r="E7" s="309"/>
      <c r="F7" s="62" t="s">
        <v>140</v>
      </c>
      <c r="G7" s="44"/>
      <c r="H7" s="44" t="s">
        <v>141</v>
      </c>
      <c r="I7" s="182">
        <v>400</v>
      </c>
      <c r="J7" s="61">
        <v>0</v>
      </c>
      <c r="K7" s="44">
        <f t="shared" ref="K7:K15" si="0">J7*I7</f>
        <v>0</v>
      </c>
    </row>
    <row r="8" spans="1:11" ht="25.5">
      <c r="A8" s="44"/>
      <c r="B8" s="56">
        <f>B7+10</f>
        <v>20</v>
      </c>
      <c r="C8" s="317"/>
      <c r="D8" s="307" t="s">
        <v>275</v>
      </c>
      <c r="E8" s="309"/>
      <c r="F8" s="62" t="s">
        <v>72</v>
      </c>
      <c r="G8" s="44"/>
      <c r="H8" s="44" t="s">
        <v>71</v>
      </c>
      <c r="I8" s="182">
        <v>8</v>
      </c>
      <c r="J8" s="61">
        <v>0</v>
      </c>
      <c r="K8" s="44">
        <f t="shared" si="0"/>
        <v>0</v>
      </c>
    </row>
    <row r="9" spans="1:11" ht="51">
      <c r="A9" s="44"/>
      <c r="B9" s="56">
        <f t="shared" ref="B9:B20" si="1">B8+10</f>
        <v>30</v>
      </c>
      <c r="C9" s="317"/>
      <c r="D9" s="307" t="s">
        <v>276</v>
      </c>
      <c r="E9" s="309"/>
      <c r="F9" s="62" t="s">
        <v>72</v>
      </c>
      <c r="G9" s="44"/>
      <c r="H9" s="44" t="s">
        <v>71</v>
      </c>
      <c r="I9" s="182">
        <v>2</v>
      </c>
      <c r="J9" s="61">
        <v>0</v>
      </c>
      <c r="K9" s="44">
        <f t="shared" si="0"/>
        <v>0</v>
      </c>
    </row>
    <row r="10" spans="1:11" ht="25.5">
      <c r="A10" s="44"/>
      <c r="B10" s="56">
        <f t="shared" si="1"/>
        <v>40</v>
      </c>
      <c r="C10" s="317"/>
      <c r="D10" s="307" t="s">
        <v>277</v>
      </c>
      <c r="E10" s="309"/>
      <c r="F10" s="62" t="s">
        <v>72</v>
      </c>
      <c r="G10" s="44"/>
      <c r="H10" s="44" t="s">
        <v>71</v>
      </c>
      <c r="I10" s="182">
        <v>2</v>
      </c>
      <c r="J10" s="61">
        <v>0</v>
      </c>
      <c r="K10" s="44">
        <f t="shared" si="0"/>
        <v>0</v>
      </c>
    </row>
    <row r="11" spans="1:11" ht="25.5">
      <c r="A11" s="44"/>
      <c r="B11" s="56">
        <f t="shared" si="1"/>
        <v>50</v>
      </c>
      <c r="C11" s="317"/>
      <c r="D11" s="307" t="s">
        <v>278</v>
      </c>
      <c r="E11" s="309"/>
      <c r="F11" s="62" t="s">
        <v>72</v>
      </c>
      <c r="G11" s="44"/>
      <c r="H11" s="44" t="s">
        <v>71</v>
      </c>
      <c r="I11" s="182">
        <v>2</v>
      </c>
      <c r="J11" s="61">
        <v>0</v>
      </c>
      <c r="K11" s="44">
        <f t="shared" si="0"/>
        <v>0</v>
      </c>
    </row>
    <row r="12" spans="1:11" ht="25.5">
      <c r="A12" s="44"/>
      <c r="B12" s="56">
        <f t="shared" si="1"/>
        <v>60</v>
      </c>
      <c r="C12" s="317"/>
      <c r="D12" s="307" t="s">
        <v>279</v>
      </c>
      <c r="E12" s="309"/>
      <c r="F12" s="62" t="s">
        <v>72</v>
      </c>
      <c r="G12" s="44"/>
      <c r="H12" s="44" t="s">
        <v>71</v>
      </c>
      <c r="I12" s="182">
        <v>2</v>
      </c>
      <c r="J12" s="61">
        <v>0</v>
      </c>
      <c r="K12" s="44">
        <f t="shared" si="0"/>
        <v>0</v>
      </c>
    </row>
    <row r="13" spans="1:11" ht="38.25">
      <c r="A13" s="44"/>
      <c r="B13" s="56">
        <f t="shared" si="1"/>
        <v>70</v>
      </c>
      <c r="C13" s="317"/>
      <c r="D13" s="307" t="s">
        <v>280</v>
      </c>
      <c r="E13" s="309"/>
      <c r="F13" s="62" t="s">
        <v>72</v>
      </c>
      <c r="G13" s="44"/>
      <c r="H13" s="44" t="s">
        <v>71</v>
      </c>
      <c r="I13" s="182">
        <v>2</v>
      </c>
      <c r="J13" s="61">
        <v>0</v>
      </c>
      <c r="K13" s="44">
        <f t="shared" si="0"/>
        <v>0</v>
      </c>
    </row>
    <row r="14" spans="1:11" ht="38.25">
      <c r="A14" s="44"/>
      <c r="B14" s="56">
        <f t="shared" si="1"/>
        <v>80</v>
      </c>
      <c r="C14" s="317"/>
      <c r="D14" s="307" t="s">
        <v>281</v>
      </c>
      <c r="E14" s="309"/>
      <c r="F14" s="62" t="s">
        <v>72</v>
      </c>
      <c r="G14" s="44"/>
      <c r="H14" s="44" t="s">
        <v>71</v>
      </c>
      <c r="I14" s="182">
        <v>2</v>
      </c>
      <c r="J14" s="61">
        <v>0</v>
      </c>
      <c r="K14" s="44">
        <f t="shared" si="0"/>
        <v>0</v>
      </c>
    </row>
    <row r="15" spans="1:11" ht="25.5">
      <c r="A15" s="44"/>
      <c r="B15" s="56">
        <f t="shared" si="1"/>
        <v>90</v>
      </c>
      <c r="C15" s="317"/>
      <c r="D15" s="307" t="s">
        <v>282</v>
      </c>
      <c r="E15" s="309"/>
      <c r="F15" s="62" t="s">
        <v>72</v>
      </c>
      <c r="G15" s="44"/>
      <c r="H15" s="44" t="s">
        <v>71</v>
      </c>
      <c r="I15" s="182">
        <v>16</v>
      </c>
      <c r="J15" s="61">
        <v>0</v>
      </c>
      <c r="K15" s="44">
        <f t="shared" si="0"/>
        <v>0</v>
      </c>
    </row>
    <row r="16" spans="1:11" ht="114">
      <c r="A16" s="44"/>
      <c r="B16" s="56">
        <f t="shared" si="1"/>
        <v>100</v>
      </c>
      <c r="C16" s="75" t="s">
        <v>228</v>
      </c>
      <c r="D16" s="59" t="s">
        <v>267</v>
      </c>
      <c r="E16" s="59" t="s">
        <v>273</v>
      </c>
      <c r="F16" s="62" t="s">
        <v>72</v>
      </c>
      <c r="G16" s="79"/>
      <c r="H16" s="44" t="s">
        <v>76</v>
      </c>
      <c r="I16" s="60">
        <v>10</v>
      </c>
      <c r="J16" s="61">
        <v>0</v>
      </c>
      <c r="K16" s="44">
        <f t="shared" ref="K16:K18" si="2">J16*I16</f>
        <v>0</v>
      </c>
    </row>
    <row r="17" spans="1:11" ht="99.75">
      <c r="A17" s="44"/>
      <c r="B17" s="56">
        <f t="shared" si="1"/>
        <v>110</v>
      </c>
      <c r="C17" s="75" t="s">
        <v>265</v>
      </c>
      <c r="D17" s="59" t="s">
        <v>263</v>
      </c>
      <c r="E17" s="59" t="s">
        <v>283</v>
      </c>
      <c r="F17" s="62" t="s">
        <v>72</v>
      </c>
      <c r="G17" s="79"/>
      <c r="H17" s="44" t="s">
        <v>76</v>
      </c>
      <c r="I17" s="60">
        <v>4</v>
      </c>
      <c r="J17" s="61">
        <v>0</v>
      </c>
      <c r="K17" s="44">
        <f t="shared" si="2"/>
        <v>0</v>
      </c>
    </row>
    <row r="18" spans="1:11" ht="28.5">
      <c r="A18" s="44"/>
      <c r="B18" s="56">
        <f t="shared" si="1"/>
        <v>120</v>
      </c>
      <c r="C18" s="75" t="s">
        <v>265</v>
      </c>
      <c r="D18" s="59" t="s">
        <v>117</v>
      </c>
      <c r="E18" s="59" t="s">
        <v>283</v>
      </c>
      <c r="F18" s="62" t="s">
        <v>72</v>
      </c>
      <c r="G18" s="79"/>
      <c r="H18" s="44" t="s">
        <v>76</v>
      </c>
      <c r="I18" s="60">
        <v>2</v>
      </c>
      <c r="J18" s="61">
        <v>0</v>
      </c>
      <c r="K18" s="44">
        <f t="shared" si="2"/>
        <v>0</v>
      </c>
    </row>
    <row r="19" spans="1:11" ht="85.5">
      <c r="A19" s="44"/>
      <c r="B19" s="56">
        <f t="shared" si="1"/>
        <v>130</v>
      </c>
      <c r="C19" s="75" t="s">
        <v>265</v>
      </c>
      <c r="D19" s="59" t="s">
        <v>262</v>
      </c>
      <c r="E19" s="59" t="s">
        <v>283</v>
      </c>
      <c r="F19" s="62" t="s">
        <v>72</v>
      </c>
      <c r="G19" s="79"/>
      <c r="H19" s="44" t="s">
        <v>76</v>
      </c>
      <c r="I19" s="60">
        <v>2</v>
      </c>
      <c r="J19" s="61">
        <v>0</v>
      </c>
      <c r="K19" s="44">
        <f t="shared" ref="K19" si="3">J19*I19</f>
        <v>0</v>
      </c>
    </row>
    <row r="20" spans="1:11" ht="57">
      <c r="A20" s="44"/>
      <c r="B20" s="56">
        <f t="shared" si="1"/>
        <v>140</v>
      </c>
      <c r="C20" s="75" t="s">
        <v>234</v>
      </c>
      <c r="D20" s="59" t="s">
        <v>195</v>
      </c>
      <c r="E20" s="59"/>
      <c r="F20" s="62" t="s">
        <v>72</v>
      </c>
      <c r="G20" s="79"/>
      <c r="H20" s="44" t="s">
        <v>76</v>
      </c>
      <c r="I20" s="60">
        <v>4</v>
      </c>
      <c r="J20" s="61">
        <v>0</v>
      </c>
      <c r="K20" s="44">
        <f t="shared" ref="K20" si="4">J20*I20</f>
        <v>0</v>
      </c>
    </row>
    <row r="21" spans="1:11" ht="29.25" thickBot="1">
      <c r="A21" s="44"/>
      <c r="B21" s="56">
        <f t="shared" ref="B21:B51" si="5">B20+10</f>
        <v>150</v>
      </c>
      <c r="C21" s="169" t="s">
        <v>204</v>
      </c>
      <c r="D21" s="178" t="s">
        <v>205</v>
      </c>
      <c r="E21" s="178" t="s">
        <v>236</v>
      </c>
      <c r="F21" s="62" t="s">
        <v>72</v>
      </c>
      <c r="G21" s="79"/>
      <c r="H21" s="44" t="s">
        <v>76</v>
      </c>
      <c r="I21" s="60">
        <v>1</v>
      </c>
      <c r="J21" s="61">
        <v>0</v>
      </c>
      <c r="K21" s="44">
        <f t="shared" ref="K21:K48" si="6">J21*I21</f>
        <v>0</v>
      </c>
    </row>
    <row r="22" spans="1:11" ht="15" thickBot="1">
      <c r="A22" s="44"/>
      <c r="B22" s="56">
        <f t="shared" si="5"/>
        <v>160</v>
      </c>
      <c r="C22" s="169"/>
      <c r="D22" s="178"/>
      <c r="E22" s="178" t="s">
        <v>237</v>
      </c>
      <c r="F22" s="62" t="s">
        <v>116</v>
      </c>
      <c r="G22" s="79"/>
      <c r="H22" s="44" t="s">
        <v>76</v>
      </c>
      <c r="I22" s="60">
        <v>5</v>
      </c>
      <c r="J22" s="61">
        <v>0</v>
      </c>
      <c r="K22" s="44">
        <f t="shared" si="6"/>
        <v>0</v>
      </c>
    </row>
    <row r="23" spans="1:11" ht="15" thickBot="1">
      <c r="A23" s="44"/>
      <c r="B23" s="56">
        <f t="shared" si="5"/>
        <v>170</v>
      </c>
      <c r="C23" s="169"/>
      <c r="D23" s="178"/>
      <c r="E23" s="178" t="s">
        <v>238</v>
      </c>
      <c r="F23" s="62" t="s">
        <v>240</v>
      </c>
      <c r="G23" s="79"/>
      <c r="H23" s="44" t="s">
        <v>76</v>
      </c>
      <c r="I23" s="60">
        <v>2</v>
      </c>
      <c r="J23" s="61">
        <v>0</v>
      </c>
      <c r="K23" s="44">
        <f t="shared" si="6"/>
        <v>0</v>
      </c>
    </row>
    <row r="24" spans="1:11" ht="15" thickBot="1">
      <c r="A24" s="44"/>
      <c r="B24" s="56">
        <f t="shared" si="5"/>
        <v>180</v>
      </c>
      <c r="C24" s="169"/>
      <c r="D24" s="178"/>
      <c r="E24" s="178" t="s">
        <v>239</v>
      </c>
      <c r="F24" s="62" t="s">
        <v>240</v>
      </c>
      <c r="G24" s="79"/>
      <c r="H24" s="44" t="s">
        <v>76</v>
      </c>
      <c r="I24" s="60">
        <v>2</v>
      </c>
      <c r="J24" s="61">
        <v>0</v>
      </c>
      <c r="K24" s="44">
        <f t="shared" si="6"/>
        <v>0</v>
      </c>
    </row>
    <row r="25" spans="1:11" ht="29.25" thickBot="1">
      <c r="A25" s="44"/>
      <c r="B25" s="56">
        <f t="shared" si="5"/>
        <v>190</v>
      </c>
      <c r="C25" s="169" t="s">
        <v>206</v>
      </c>
      <c r="D25" s="178" t="s">
        <v>207</v>
      </c>
      <c r="E25" s="178" t="s">
        <v>243</v>
      </c>
      <c r="F25" s="62" t="s">
        <v>72</v>
      </c>
      <c r="G25" s="79"/>
      <c r="H25" s="44" t="s">
        <v>76</v>
      </c>
      <c r="I25" s="60">
        <v>1</v>
      </c>
      <c r="J25" s="61">
        <v>0</v>
      </c>
      <c r="K25" s="44">
        <f t="shared" si="6"/>
        <v>0</v>
      </c>
    </row>
    <row r="26" spans="1:11" ht="15" thickBot="1">
      <c r="A26" s="44"/>
      <c r="B26" s="56">
        <f t="shared" si="5"/>
        <v>200</v>
      </c>
      <c r="C26" s="169"/>
      <c r="D26" s="178"/>
      <c r="E26" s="178" t="s">
        <v>241</v>
      </c>
      <c r="F26" s="62" t="s">
        <v>72</v>
      </c>
      <c r="G26" s="79"/>
      <c r="H26" s="44" t="s">
        <v>76</v>
      </c>
      <c r="I26" s="60">
        <v>4</v>
      </c>
      <c r="J26" s="61">
        <v>0</v>
      </c>
      <c r="K26" s="44">
        <f t="shared" ref="K26:K27" si="7">J26*I26</f>
        <v>0</v>
      </c>
    </row>
    <row r="27" spans="1:11" ht="15" thickBot="1">
      <c r="A27" s="44"/>
      <c r="B27" s="56">
        <f t="shared" si="5"/>
        <v>210</v>
      </c>
      <c r="C27" s="169"/>
      <c r="D27" s="178"/>
      <c r="E27" s="178" t="s">
        <v>242</v>
      </c>
      <c r="F27" s="62" t="s">
        <v>72</v>
      </c>
      <c r="G27" s="79"/>
      <c r="H27" s="44" t="s">
        <v>76</v>
      </c>
      <c r="I27" s="60">
        <v>4</v>
      </c>
      <c r="J27" s="61">
        <v>0</v>
      </c>
      <c r="K27" s="44">
        <f t="shared" si="7"/>
        <v>0</v>
      </c>
    </row>
    <row r="28" spans="1:11" ht="29.25" thickBot="1">
      <c r="A28" s="44"/>
      <c r="B28" s="56">
        <f t="shared" si="5"/>
        <v>220</v>
      </c>
      <c r="C28" s="169" t="s">
        <v>208</v>
      </c>
      <c r="D28" s="178" t="s">
        <v>209</v>
      </c>
      <c r="E28" s="178" t="s">
        <v>244</v>
      </c>
      <c r="F28" s="62" t="s">
        <v>72</v>
      </c>
      <c r="G28" s="79"/>
      <c r="H28" s="44" t="s">
        <v>76</v>
      </c>
      <c r="I28" s="60">
        <v>1</v>
      </c>
      <c r="J28" s="61">
        <v>0</v>
      </c>
      <c r="K28" s="44">
        <f t="shared" si="6"/>
        <v>0</v>
      </c>
    </row>
    <row r="29" spans="1:11" ht="15" thickBot="1">
      <c r="A29" s="44"/>
      <c r="B29" s="56">
        <f t="shared" si="5"/>
        <v>230</v>
      </c>
      <c r="C29" s="169"/>
      <c r="D29" s="178"/>
      <c r="E29" s="178" t="s">
        <v>245</v>
      </c>
      <c r="F29" s="62" t="s">
        <v>72</v>
      </c>
      <c r="G29" s="79"/>
      <c r="H29" s="44" t="s">
        <v>76</v>
      </c>
      <c r="I29" s="60">
        <v>1</v>
      </c>
      <c r="J29" s="61">
        <v>0</v>
      </c>
      <c r="K29" s="44">
        <f t="shared" ref="K29" si="8">J29*I29</f>
        <v>0</v>
      </c>
    </row>
    <row r="30" spans="1:11" ht="29.25" thickBot="1">
      <c r="A30" s="44"/>
      <c r="B30" s="56">
        <f t="shared" si="5"/>
        <v>240</v>
      </c>
      <c r="C30" s="169" t="s">
        <v>211</v>
      </c>
      <c r="D30" s="178" t="s">
        <v>212</v>
      </c>
      <c r="E30" s="178" t="s">
        <v>210</v>
      </c>
      <c r="F30" s="62" t="s">
        <v>72</v>
      </c>
      <c r="G30" s="79"/>
      <c r="H30" s="44" t="s">
        <v>76</v>
      </c>
      <c r="I30" s="60">
        <v>1</v>
      </c>
      <c r="J30" s="61">
        <v>0</v>
      </c>
      <c r="K30" s="44">
        <f t="shared" si="6"/>
        <v>0</v>
      </c>
    </row>
    <row r="31" spans="1:11" ht="29.25" thickBot="1">
      <c r="A31" s="44"/>
      <c r="B31" s="56">
        <f t="shared" si="5"/>
        <v>250</v>
      </c>
      <c r="C31" s="169" t="s">
        <v>213</v>
      </c>
      <c r="D31" s="178" t="s">
        <v>214</v>
      </c>
      <c r="E31" s="178" t="s">
        <v>247</v>
      </c>
      <c r="F31" s="62" t="s">
        <v>72</v>
      </c>
      <c r="G31" s="79"/>
      <c r="H31" s="44" t="s">
        <v>76</v>
      </c>
      <c r="I31" s="60">
        <v>4</v>
      </c>
      <c r="J31" s="61">
        <v>0</v>
      </c>
      <c r="K31" s="44">
        <f t="shared" si="6"/>
        <v>0</v>
      </c>
    </row>
    <row r="32" spans="1:11" ht="15" thickBot="1">
      <c r="A32" s="44"/>
      <c r="B32" s="56">
        <f t="shared" si="5"/>
        <v>260</v>
      </c>
      <c r="C32" s="169"/>
      <c r="D32" s="178" t="s">
        <v>214</v>
      </c>
      <c r="E32" s="178" t="s">
        <v>248</v>
      </c>
      <c r="F32" s="62" t="s">
        <v>72</v>
      </c>
      <c r="G32" s="79"/>
      <c r="H32" s="44" t="s">
        <v>76</v>
      </c>
      <c r="I32" s="60">
        <v>4</v>
      </c>
      <c r="J32" s="61">
        <v>0</v>
      </c>
      <c r="K32" s="44">
        <f t="shared" ref="K32:K34" si="9">J32*I32</f>
        <v>0</v>
      </c>
    </row>
    <row r="33" spans="1:11" ht="15" thickBot="1">
      <c r="A33" s="44"/>
      <c r="B33" s="56">
        <f t="shared" si="5"/>
        <v>270</v>
      </c>
      <c r="C33" s="169"/>
      <c r="D33" s="178" t="s">
        <v>214</v>
      </c>
      <c r="E33" s="178" t="s">
        <v>249</v>
      </c>
      <c r="F33" s="62" t="s">
        <v>72</v>
      </c>
      <c r="G33" s="79"/>
      <c r="H33" s="44" t="s">
        <v>76</v>
      </c>
      <c r="I33" s="60">
        <v>4</v>
      </c>
      <c r="J33" s="61">
        <v>0</v>
      </c>
      <c r="K33" s="44">
        <f t="shared" si="9"/>
        <v>0</v>
      </c>
    </row>
    <row r="34" spans="1:11" ht="15" thickBot="1">
      <c r="A34" s="44"/>
      <c r="B34" s="56">
        <f t="shared" si="5"/>
        <v>280</v>
      </c>
      <c r="C34" s="169"/>
      <c r="D34" s="178" t="s">
        <v>214</v>
      </c>
      <c r="E34" s="178" t="s">
        <v>250</v>
      </c>
      <c r="F34" s="62" t="s">
        <v>72</v>
      </c>
      <c r="G34" s="79"/>
      <c r="H34" s="44" t="s">
        <v>76</v>
      </c>
      <c r="I34" s="60">
        <v>4</v>
      </c>
      <c r="J34" s="61">
        <v>0</v>
      </c>
      <c r="K34" s="44">
        <f t="shared" si="9"/>
        <v>0</v>
      </c>
    </row>
    <row r="35" spans="1:11" ht="29.25" thickBot="1">
      <c r="A35" s="44"/>
      <c r="B35" s="56">
        <f t="shared" si="5"/>
        <v>290</v>
      </c>
      <c r="C35" s="169" t="s">
        <v>215</v>
      </c>
      <c r="D35" s="178" t="s">
        <v>216</v>
      </c>
      <c r="E35" s="178" t="s">
        <v>251</v>
      </c>
      <c r="F35" s="62" t="s">
        <v>72</v>
      </c>
      <c r="G35" s="79"/>
      <c r="H35" s="44" t="s">
        <v>76</v>
      </c>
      <c r="I35" s="60">
        <v>2</v>
      </c>
      <c r="J35" s="61">
        <v>0</v>
      </c>
      <c r="K35" s="44">
        <f t="shared" si="6"/>
        <v>0</v>
      </c>
    </row>
    <row r="36" spans="1:11" ht="29.25" thickBot="1">
      <c r="A36" s="44"/>
      <c r="B36" s="56">
        <f t="shared" si="5"/>
        <v>300</v>
      </c>
      <c r="C36" s="169" t="s">
        <v>217</v>
      </c>
      <c r="D36" s="178" t="s">
        <v>218</v>
      </c>
      <c r="E36" s="178" t="s">
        <v>246</v>
      </c>
      <c r="F36" s="62" t="s">
        <v>72</v>
      </c>
      <c r="G36" s="79"/>
      <c r="H36" s="44" t="s">
        <v>76</v>
      </c>
      <c r="I36" s="60">
        <v>2</v>
      </c>
      <c r="J36" s="61">
        <v>0</v>
      </c>
      <c r="K36" s="44">
        <f t="shared" si="6"/>
        <v>0</v>
      </c>
    </row>
    <row r="37" spans="1:11" ht="15" thickBot="1">
      <c r="A37" s="44"/>
      <c r="B37" s="56">
        <f t="shared" si="5"/>
        <v>310</v>
      </c>
      <c r="C37" s="169"/>
      <c r="D37" s="178"/>
      <c r="E37" s="178" t="s">
        <v>252</v>
      </c>
      <c r="F37" s="62" t="s">
        <v>72</v>
      </c>
      <c r="G37" s="79"/>
      <c r="H37" s="44" t="s">
        <v>76</v>
      </c>
      <c r="I37" s="60">
        <v>2</v>
      </c>
      <c r="J37" s="61">
        <v>0</v>
      </c>
      <c r="K37" s="44">
        <f t="shared" ref="K37" si="10">J37*I37</f>
        <v>0</v>
      </c>
    </row>
    <row r="38" spans="1:11" ht="29.25" thickBot="1">
      <c r="A38" s="44"/>
      <c r="B38" s="56">
        <f t="shared" si="5"/>
        <v>320</v>
      </c>
      <c r="C38" s="169" t="s">
        <v>219</v>
      </c>
      <c r="D38" s="178" t="s">
        <v>220</v>
      </c>
      <c r="E38" s="178" t="s">
        <v>256</v>
      </c>
      <c r="F38" s="62" t="s">
        <v>72</v>
      </c>
      <c r="G38" s="79"/>
      <c r="H38" s="44" t="s">
        <v>76</v>
      </c>
      <c r="I38" s="60">
        <v>1</v>
      </c>
      <c r="J38" s="61">
        <v>0</v>
      </c>
      <c r="K38" s="44">
        <f t="shared" si="6"/>
        <v>0</v>
      </c>
    </row>
    <row r="39" spans="1:11" ht="15" thickBot="1">
      <c r="A39" s="44"/>
      <c r="B39" s="56">
        <f t="shared" si="5"/>
        <v>330</v>
      </c>
      <c r="C39" s="169"/>
      <c r="D39" s="178"/>
      <c r="E39" s="178" t="s">
        <v>253</v>
      </c>
      <c r="F39" s="62" t="s">
        <v>72</v>
      </c>
      <c r="G39" s="79"/>
      <c r="H39" s="44" t="s">
        <v>76</v>
      </c>
      <c r="I39" s="60">
        <v>3</v>
      </c>
      <c r="J39" s="61">
        <v>0</v>
      </c>
      <c r="K39" s="44">
        <f t="shared" ref="K39:K41" si="11">J39*I39</f>
        <v>0</v>
      </c>
    </row>
    <row r="40" spans="1:11" ht="15" thickBot="1">
      <c r="A40" s="44"/>
      <c r="B40" s="56">
        <f t="shared" si="5"/>
        <v>340</v>
      </c>
      <c r="C40" s="169"/>
      <c r="D40" s="178"/>
      <c r="E40" s="178" t="s">
        <v>254</v>
      </c>
      <c r="F40" s="62" t="s">
        <v>116</v>
      </c>
      <c r="G40" s="79"/>
      <c r="H40" s="44" t="s">
        <v>76</v>
      </c>
      <c r="I40" s="60">
        <v>10</v>
      </c>
      <c r="J40" s="61">
        <v>0</v>
      </c>
      <c r="K40" s="44">
        <f t="shared" si="11"/>
        <v>0</v>
      </c>
    </row>
    <row r="41" spans="1:11" ht="15" thickBot="1">
      <c r="A41" s="44"/>
      <c r="B41" s="56">
        <f t="shared" si="5"/>
        <v>350</v>
      </c>
      <c r="C41" s="169"/>
      <c r="D41" s="178"/>
      <c r="E41" s="178" t="s">
        <v>255</v>
      </c>
      <c r="F41" s="62" t="s">
        <v>72</v>
      </c>
      <c r="G41" s="79"/>
      <c r="H41" s="44" t="s">
        <v>76</v>
      </c>
      <c r="I41" s="60">
        <v>5</v>
      </c>
      <c r="J41" s="61">
        <v>0</v>
      </c>
      <c r="K41" s="44">
        <f t="shared" si="11"/>
        <v>0</v>
      </c>
    </row>
    <row r="42" spans="1:11" ht="29.25" thickBot="1">
      <c r="A42" s="44"/>
      <c r="B42" s="56">
        <f t="shared" si="5"/>
        <v>360</v>
      </c>
      <c r="C42" s="169" t="s">
        <v>221</v>
      </c>
      <c r="D42" s="178" t="s">
        <v>222</v>
      </c>
      <c r="E42" s="178" t="s">
        <v>257</v>
      </c>
      <c r="F42" s="62" t="s">
        <v>72</v>
      </c>
      <c r="G42" s="79"/>
      <c r="H42" s="44" t="s">
        <v>76</v>
      </c>
      <c r="I42" s="60">
        <v>1</v>
      </c>
      <c r="J42" s="61">
        <v>0</v>
      </c>
      <c r="K42" s="44">
        <f t="shared" si="6"/>
        <v>0</v>
      </c>
    </row>
    <row r="43" spans="1:11" ht="43.5" thickBot="1">
      <c r="A43" s="44"/>
      <c r="B43" s="56">
        <f t="shared" si="5"/>
        <v>370</v>
      </c>
      <c r="C43" s="169"/>
      <c r="D43" s="178"/>
      <c r="E43" s="178" t="s">
        <v>259</v>
      </c>
      <c r="F43" s="62" t="s">
        <v>140</v>
      </c>
      <c r="G43" s="79"/>
      <c r="H43" s="44" t="s">
        <v>76</v>
      </c>
      <c r="I43" s="60">
        <v>4</v>
      </c>
      <c r="J43" s="61">
        <v>0</v>
      </c>
      <c r="K43" s="44">
        <f t="shared" ref="K43:K47" si="12">J43*I43</f>
        <v>0</v>
      </c>
    </row>
    <row r="44" spans="1:11" ht="43.5" thickBot="1">
      <c r="A44" s="44"/>
      <c r="B44" s="56">
        <f t="shared" si="5"/>
        <v>380</v>
      </c>
      <c r="C44" s="169"/>
      <c r="D44" s="178"/>
      <c r="E44" s="178" t="s">
        <v>258</v>
      </c>
      <c r="F44" s="62" t="s">
        <v>140</v>
      </c>
      <c r="G44" s="79"/>
      <c r="H44" s="44" t="s">
        <v>76</v>
      </c>
      <c r="I44" s="60">
        <v>4</v>
      </c>
      <c r="J44" s="61">
        <v>0</v>
      </c>
      <c r="K44" s="44">
        <f t="shared" si="12"/>
        <v>0</v>
      </c>
    </row>
    <row r="45" spans="1:11" ht="29.25" thickBot="1">
      <c r="A45" s="44"/>
      <c r="B45" s="56">
        <f t="shared" si="5"/>
        <v>390</v>
      </c>
      <c r="C45" s="169" t="s">
        <v>221</v>
      </c>
      <c r="D45" s="178" t="s">
        <v>223</v>
      </c>
      <c r="E45" s="178" t="s">
        <v>257</v>
      </c>
      <c r="F45" s="62" t="s">
        <v>72</v>
      </c>
      <c r="G45" s="79"/>
      <c r="H45" s="44" t="s">
        <v>76</v>
      </c>
      <c r="I45" s="60">
        <v>1</v>
      </c>
      <c r="J45" s="61">
        <v>0</v>
      </c>
      <c r="K45" s="44">
        <f t="shared" si="12"/>
        <v>0</v>
      </c>
    </row>
    <row r="46" spans="1:11" ht="43.5" thickBot="1">
      <c r="A46" s="44"/>
      <c r="B46" s="56">
        <f t="shared" si="5"/>
        <v>400</v>
      </c>
      <c r="C46" s="169"/>
      <c r="D46" s="178"/>
      <c r="E46" s="178" t="s">
        <v>259</v>
      </c>
      <c r="F46" s="62" t="s">
        <v>140</v>
      </c>
      <c r="G46" s="79"/>
      <c r="H46" s="44" t="s">
        <v>76</v>
      </c>
      <c r="I46" s="60">
        <v>4</v>
      </c>
      <c r="J46" s="61">
        <v>0</v>
      </c>
      <c r="K46" s="44">
        <f t="shared" si="12"/>
        <v>0</v>
      </c>
    </row>
    <row r="47" spans="1:11" ht="43.5" thickBot="1">
      <c r="A47" s="44"/>
      <c r="B47" s="56">
        <f t="shared" si="5"/>
        <v>410</v>
      </c>
      <c r="C47" s="169"/>
      <c r="D47" s="178"/>
      <c r="E47" s="178" t="s">
        <v>258</v>
      </c>
      <c r="F47" s="62" t="s">
        <v>140</v>
      </c>
      <c r="G47" s="79"/>
      <c r="H47" s="44" t="s">
        <v>76</v>
      </c>
      <c r="I47" s="60">
        <v>4</v>
      </c>
      <c r="J47" s="61">
        <v>0</v>
      </c>
      <c r="K47" s="44">
        <f t="shared" si="12"/>
        <v>0</v>
      </c>
    </row>
    <row r="48" spans="1:11" ht="29.25" thickBot="1">
      <c r="A48" s="44"/>
      <c r="B48" s="56">
        <f t="shared" si="5"/>
        <v>420</v>
      </c>
      <c r="C48" s="169" t="s">
        <v>224</v>
      </c>
      <c r="D48" s="178" t="s">
        <v>225</v>
      </c>
      <c r="E48" s="178" t="s">
        <v>260</v>
      </c>
      <c r="F48" s="62" t="s">
        <v>140</v>
      </c>
      <c r="G48" s="79"/>
      <c r="H48" s="44" t="s">
        <v>76</v>
      </c>
      <c r="I48" s="60">
        <v>20</v>
      </c>
      <c r="J48" s="61">
        <v>0</v>
      </c>
      <c r="K48" s="44">
        <f t="shared" si="6"/>
        <v>0</v>
      </c>
    </row>
    <row r="49" spans="1:11">
      <c r="A49" s="44"/>
      <c r="B49" s="56">
        <f t="shared" si="5"/>
        <v>430</v>
      </c>
      <c r="C49" s="317"/>
      <c r="D49" s="59"/>
      <c r="E49" s="59" t="s">
        <v>261</v>
      </c>
      <c r="F49" s="62" t="s">
        <v>140</v>
      </c>
      <c r="G49" s="79"/>
      <c r="H49" s="44" t="s">
        <v>76</v>
      </c>
      <c r="I49" s="60">
        <v>20</v>
      </c>
      <c r="J49" s="61">
        <v>0</v>
      </c>
      <c r="K49" s="44">
        <f t="shared" ref="K49" si="13">J49*I49</f>
        <v>0</v>
      </c>
    </row>
    <row r="50" spans="1:11" ht="42.75">
      <c r="A50" s="44"/>
      <c r="B50" s="56">
        <f t="shared" si="5"/>
        <v>440</v>
      </c>
      <c r="C50" s="318" t="s">
        <v>235</v>
      </c>
      <c r="D50" s="179" t="s">
        <v>113</v>
      </c>
      <c r="E50" s="179" t="s">
        <v>269</v>
      </c>
      <c r="F50" s="180" t="s">
        <v>268</v>
      </c>
      <c r="G50" s="181"/>
      <c r="H50" s="105" t="s">
        <v>76</v>
      </c>
      <c r="I50" s="60">
        <v>1</v>
      </c>
      <c r="J50" s="103" t="s">
        <v>342</v>
      </c>
      <c r="K50" s="105" t="s">
        <v>342</v>
      </c>
    </row>
    <row r="51" spans="1:11" ht="85.5">
      <c r="A51" s="44"/>
      <c r="B51" s="56">
        <f t="shared" si="5"/>
        <v>450</v>
      </c>
      <c r="C51" s="318" t="s">
        <v>270</v>
      </c>
      <c r="D51" s="179" t="s">
        <v>114</v>
      </c>
      <c r="E51" s="179" t="s">
        <v>269</v>
      </c>
      <c r="F51" s="180" t="s">
        <v>266</v>
      </c>
      <c r="G51" s="181"/>
      <c r="H51" s="105" t="s">
        <v>76</v>
      </c>
      <c r="I51" s="60">
        <v>1</v>
      </c>
      <c r="J51" s="103" t="s">
        <v>342</v>
      </c>
      <c r="K51" s="105" t="s">
        <v>342</v>
      </c>
    </row>
    <row r="52" spans="1:11">
      <c r="A52" s="40"/>
      <c r="B52" s="310"/>
      <c r="C52" s="311"/>
      <c r="D52" s="312"/>
      <c r="E52" s="312"/>
      <c r="F52" s="207"/>
      <c r="G52" s="313"/>
      <c r="H52" s="183"/>
      <c r="I52" s="314"/>
      <c r="J52" s="315"/>
      <c r="K52" s="183"/>
    </row>
    <row r="53" spans="1:11">
      <c r="C53" s="33" t="s">
        <v>334</v>
      </c>
    </row>
    <row r="54" spans="1:11">
      <c r="C54" s="33" t="s">
        <v>335</v>
      </c>
    </row>
  </sheetData>
  <mergeCells count="4">
    <mergeCell ref="B1:D1"/>
    <mergeCell ref="I1:K1"/>
    <mergeCell ref="B2:F2"/>
    <mergeCell ref="I2:K2"/>
  </mergeCells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236EEF-A677-47BD-B387-CDCB4A394AB9}">
  <dimension ref="A1:K65"/>
  <sheetViews>
    <sheetView topLeftCell="B89" workbookViewId="0">
      <selection activeCell="B100" sqref="B100"/>
    </sheetView>
  </sheetViews>
  <sheetFormatPr defaultColWidth="9.140625" defaultRowHeight="14.25"/>
  <cols>
    <col min="1" max="1" width="9.140625" style="12"/>
    <col min="2" max="2" width="10.28515625" style="12" bestFit="1" customWidth="1"/>
    <col min="3" max="3" width="41.28515625" style="34" customWidth="1"/>
    <col min="4" max="4" width="19.42578125" style="12" bestFit="1" customWidth="1"/>
    <col min="5" max="5" width="5" style="12" customWidth="1"/>
    <col min="6" max="6" width="15.85546875" style="12" bestFit="1" customWidth="1"/>
    <col min="7" max="7" width="11.140625" style="38" bestFit="1" customWidth="1"/>
    <col min="8" max="8" width="14.28515625" style="14" bestFit="1" customWidth="1"/>
    <col min="9" max="9" width="26.28515625" style="15" bestFit="1" customWidth="1"/>
    <col min="10" max="10" width="31.7109375" style="12" bestFit="1" customWidth="1"/>
    <col min="11" max="12" width="9.28515625" style="12" bestFit="1" customWidth="1"/>
    <col min="13" max="16384" width="9.140625" style="12"/>
  </cols>
  <sheetData>
    <row r="1" spans="1:11" ht="19.5" customHeight="1">
      <c r="B1" s="344" t="s">
        <v>0</v>
      </c>
      <c r="C1" s="344"/>
      <c r="G1" s="345" t="s">
        <v>1</v>
      </c>
      <c r="H1" s="344"/>
      <c r="I1" s="344"/>
    </row>
    <row r="2" spans="1:11" ht="17.25" customHeight="1">
      <c r="B2" s="344" t="s">
        <v>2</v>
      </c>
      <c r="C2" s="344"/>
      <c r="D2" s="344"/>
      <c r="E2" s="134"/>
      <c r="G2" s="346" t="s">
        <v>331</v>
      </c>
      <c r="H2" s="346"/>
      <c r="I2" s="346"/>
    </row>
    <row r="3" spans="1:11" s="200" customFormat="1" ht="17.25" customHeight="1" thickBot="1">
      <c r="B3" s="201" t="s">
        <v>40</v>
      </c>
      <c r="C3" s="201" t="s">
        <v>319</v>
      </c>
      <c r="D3" s="201"/>
      <c r="E3" s="109"/>
      <c r="G3" s="202"/>
      <c r="H3" s="202"/>
      <c r="I3" s="202"/>
    </row>
    <row r="4" spans="1:11" ht="45">
      <c r="B4" s="1" t="s">
        <v>4</v>
      </c>
      <c r="C4" s="93" t="s">
        <v>5</v>
      </c>
      <c r="D4" s="2" t="s">
        <v>6</v>
      </c>
      <c r="E4" s="2" t="s">
        <v>78</v>
      </c>
      <c r="F4" s="1" t="s">
        <v>7</v>
      </c>
      <c r="G4" s="89" t="s">
        <v>75</v>
      </c>
      <c r="H4" s="3" t="s">
        <v>9</v>
      </c>
      <c r="I4" s="4" t="s">
        <v>10</v>
      </c>
    </row>
    <row r="5" spans="1:11" s="135" customFormat="1" ht="54">
      <c r="B5" s="5">
        <v>10</v>
      </c>
      <c r="C5" s="94" t="s">
        <v>36</v>
      </c>
      <c r="D5" s="46" t="s">
        <v>143</v>
      </c>
      <c r="E5" s="79">
        <v>3000000049</v>
      </c>
      <c r="F5" s="135" t="s">
        <v>76</v>
      </c>
      <c r="G5" s="106">
        <v>60</v>
      </c>
      <c r="H5" s="126">
        <f>I5/G5</f>
        <v>0</v>
      </c>
      <c r="I5" s="104">
        <f>SUM(I7:I14)</f>
        <v>0</v>
      </c>
      <c r="K5" s="12"/>
    </row>
    <row r="6" spans="1:11" s="11" customFormat="1" ht="18">
      <c r="A6" s="64"/>
      <c r="B6" s="5"/>
      <c r="C6" s="94" t="s">
        <v>31</v>
      </c>
      <c r="D6" s="76"/>
      <c r="E6" s="76"/>
      <c r="F6" s="54"/>
      <c r="G6" s="52"/>
      <c r="H6" s="137"/>
      <c r="I6" s="138"/>
    </row>
    <row r="7" spans="1:11" ht="28.5">
      <c r="A7" s="44"/>
      <c r="B7" s="56">
        <v>10</v>
      </c>
      <c r="C7" s="75" t="s">
        <v>284</v>
      </c>
      <c r="D7" s="62" t="s">
        <v>82</v>
      </c>
      <c r="E7" s="102"/>
      <c r="F7" s="12" t="s">
        <v>76</v>
      </c>
      <c r="G7" s="105">
        <v>1</v>
      </c>
      <c r="H7" s="145">
        <v>0</v>
      </c>
      <c r="I7" s="145">
        <f>H7*G7</f>
        <v>0</v>
      </c>
    </row>
    <row r="8" spans="1:11" ht="42.75">
      <c r="A8" s="40"/>
      <c r="B8" s="96">
        <f>B7+10</f>
        <v>20</v>
      </c>
      <c r="C8" s="97" t="s">
        <v>328</v>
      </c>
      <c r="D8" s="62" t="s">
        <v>82</v>
      </c>
      <c r="E8" s="102"/>
      <c r="F8" s="12" t="s">
        <v>76</v>
      </c>
      <c r="G8" s="105">
        <v>1</v>
      </c>
      <c r="H8" s="145">
        <v>0</v>
      </c>
      <c r="I8" s="145">
        <f t="shared" ref="I8:I11" si="0">H8*G8</f>
        <v>0</v>
      </c>
    </row>
    <row r="9" spans="1:11">
      <c r="A9" s="40"/>
      <c r="B9" s="96">
        <f>B8+10</f>
        <v>30</v>
      </c>
      <c r="C9" s="339" t="s">
        <v>339</v>
      </c>
      <c r="D9" s="340" t="s">
        <v>82</v>
      </c>
      <c r="E9" s="341"/>
      <c r="F9" s="342" t="s">
        <v>76</v>
      </c>
      <c r="G9" s="343">
        <v>2</v>
      </c>
      <c r="H9" s="145">
        <v>0</v>
      </c>
      <c r="I9" s="145">
        <f t="shared" si="0"/>
        <v>0</v>
      </c>
    </row>
    <row r="10" spans="1:11">
      <c r="A10" s="40"/>
      <c r="B10" s="96">
        <f>B8+10</f>
        <v>30</v>
      </c>
      <c r="C10" s="319"/>
      <c r="D10" s="140" t="s">
        <v>82</v>
      </c>
      <c r="E10" s="147"/>
      <c r="F10" s="148" t="s">
        <v>76</v>
      </c>
      <c r="G10" s="125">
        <v>1</v>
      </c>
      <c r="H10" s="145">
        <v>0</v>
      </c>
      <c r="I10" s="145">
        <f t="shared" ref="I10" si="1">H10*G10</f>
        <v>0</v>
      </c>
    </row>
    <row r="11" spans="1:11">
      <c r="A11" s="40"/>
      <c r="B11" s="96">
        <f>B9+10</f>
        <v>40</v>
      </c>
      <c r="C11" s="319"/>
      <c r="D11" s="140" t="s">
        <v>82</v>
      </c>
      <c r="E11" s="147"/>
      <c r="F11" s="148" t="s">
        <v>76</v>
      </c>
      <c r="G11" s="125">
        <v>1</v>
      </c>
      <c r="H11" s="145">
        <v>0</v>
      </c>
      <c r="I11" s="145">
        <f t="shared" si="0"/>
        <v>0</v>
      </c>
    </row>
    <row r="12" spans="1:11">
      <c r="A12" s="40"/>
      <c r="B12" s="96">
        <v>50</v>
      </c>
      <c r="C12" s="319"/>
      <c r="D12" s="140" t="s">
        <v>82</v>
      </c>
      <c r="E12" s="147"/>
      <c r="F12" s="148" t="s">
        <v>76</v>
      </c>
      <c r="G12" s="125">
        <v>1</v>
      </c>
      <c r="H12" s="145">
        <v>0</v>
      </c>
      <c r="I12" s="145">
        <f t="shared" ref="I12" si="2">H12*G12</f>
        <v>0</v>
      </c>
    </row>
    <row r="13" spans="1:11" ht="28.5">
      <c r="A13" s="40"/>
      <c r="B13" s="96"/>
      <c r="C13" s="319" t="s">
        <v>340</v>
      </c>
      <c r="D13" s="147"/>
      <c r="E13" s="147"/>
      <c r="F13" s="148"/>
      <c r="G13" s="206"/>
      <c r="H13" s="184"/>
      <c r="I13" s="184"/>
    </row>
    <row r="14" spans="1:11" ht="85.5">
      <c r="B14" s="16"/>
      <c r="C14" s="17" t="s">
        <v>286</v>
      </c>
      <c r="D14" s="18"/>
      <c r="E14" s="18"/>
      <c r="F14" s="18"/>
      <c r="G14" s="19"/>
      <c r="H14" s="9"/>
      <c r="I14" s="10"/>
      <c r="J14" s="20"/>
    </row>
    <row r="15" spans="1:11">
      <c r="B15" s="16"/>
      <c r="C15" s="25"/>
      <c r="D15" s="18"/>
      <c r="E15" s="18"/>
      <c r="F15" s="19"/>
      <c r="G15" s="91"/>
      <c r="H15" s="10"/>
      <c r="I15" s="21"/>
    </row>
    <row r="16" spans="1:11" s="135" customFormat="1" ht="36">
      <c r="B16" s="5"/>
      <c r="C16" s="94" t="s">
        <v>37</v>
      </c>
      <c r="D16" s="23" t="s">
        <v>143</v>
      </c>
      <c r="E16" s="79">
        <v>3000000049</v>
      </c>
      <c r="F16" s="24"/>
      <c r="G16" s="223">
        <f>SUM(G18:G23)</f>
        <v>285</v>
      </c>
      <c r="H16" s="226">
        <f>I16/G16</f>
        <v>0</v>
      </c>
      <c r="I16" s="127">
        <f>SUM(I19:I70)</f>
        <v>0</v>
      </c>
    </row>
    <row r="17" spans="2:9" s="135" customFormat="1" ht="72">
      <c r="B17" s="5"/>
      <c r="C17" s="94" t="s">
        <v>203</v>
      </c>
      <c r="I17" s="224"/>
    </row>
    <row r="18" spans="2:9" s="135" customFormat="1" ht="36">
      <c r="B18" s="5">
        <v>20</v>
      </c>
      <c r="C18" s="94" t="s">
        <v>92</v>
      </c>
      <c r="D18" s="23"/>
      <c r="E18" s="23"/>
      <c r="F18" s="24"/>
      <c r="G18" s="90"/>
      <c r="H18" s="8"/>
      <c r="I18" s="127"/>
    </row>
    <row r="19" spans="2:9" ht="28.5">
      <c r="B19" s="16">
        <v>10</v>
      </c>
      <c r="C19" s="82" t="s">
        <v>122</v>
      </c>
      <c r="D19" s="18" t="s">
        <v>21</v>
      </c>
      <c r="E19" s="18"/>
      <c r="F19" s="19" t="s">
        <v>76</v>
      </c>
      <c r="G19" s="188">
        <v>5</v>
      </c>
      <c r="H19" s="26">
        <v>0</v>
      </c>
      <c r="I19" s="99">
        <f>H19*G19</f>
        <v>0</v>
      </c>
    </row>
    <row r="20" spans="2:9">
      <c r="B20" s="16">
        <v>20</v>
      </c>
      <c r="C20" s="27" t="s">
        <v>93</v>
      </c>
      <c r="D20" s="18" t="s">
        <v>21</v>
      </c>
      <c r="E20" s="18"/>
      <c r="F20" s="19" t="s">
        <v>76</v>
      </c>
      <c r="G20" s="188">
        <v>5</v>
      </c>
      <c r="H20" s="26">
        <v>0</v>
      </c>
      <c r="I20" s="99">
        <f t="shared" ref="I20:I22" si="3">H20*G20</f>
        <v>0</v>
      </c>
    </row>
    <row r="21" spans="2:9">
      <c r="B21" s="16">
        <v>30</v>
      </c>
      <c r="C21" s="27" t="s">
        <v>94</v>
      </c>
      <c r="D21" s="18" t="s">
        <v>15</v>
      </c>
      <c r="E21" s="18"/>
      <c r="F21" s="19" t="s">
        <v>79</v>
      </c>
      <c r="G21" s="188">
        <v>25</v>
      </c>
      <c r="H21" s="26">
        <v>0</v>
      </c>
      <c r="I21" s="99">
        <f t="shared" si="3"/>
        <v>0</v>
      </c>
    </row>
    <row r="22" spans="2:9" ht="28.5">
      <c r="B22" s="16">
        <v>40</v>
      </c>
      <c r="C22" s="25" t="s">
        <v>95</v>
      </c>
      <c r="D22" s="18" t="s">
        <v>35</v>
      </c>
      <c r="E22" s="18"/>
      <c r="F22" s="19" t="s">
        <v>41</v>
      </c>
      <c r="G22" s="188">
        <v>250</v>
      </c>
      <c r="H22" s="26">
        <v>0</v>
      </c>
      <c r="I22" s="99">
        <f t="shared" si="3"/>
        <v>0</v>
      </c>
    </row>
    <row r="23" spans="2:9" ht="18">
      <c r="B23" s="32"/>
      <c r="C23" s="27"/>
      <c r="D23" s="18"/>
      <c r="E23" s="18"/>
      <c r="F23" s="19"/>
      <c r="G23" s="188"/>
      <c r="H23" s="26"/>
      <c r="I23" s="99"/>
    </row>
    <row r="24" spans="2:9" s="135" customFormat="1" ht="36">
      <c r="B24" s="5">
        <v>30</v>
      </c>
      <c r="C24" s="94" t="s">
        <v>174</v>
      </c>
      <c r="D24" s="23"/>
      <c r="E24" s="23"/>
      <c r="F24" s="24"/>
      <c r="G24" s="223"/>
      <c r="H24" s="8"/>
      <c r="I24" s="127"/>
    </row>
    <row r="25" spans="2:9" ht="42.75">
      <c r="B25" s="16">
        <v>10</v>
      </c>
      <c r="C25" s="82" t="s">
        <v>179</v>
      </c>
      <c r="D25" s="18" t="s">
        <v>15</v>
      </c>
      <c r="E25" s="18"/>
      <c r="F25" s="19" t="s">
        <v>76</v>
      </c>
      <c r="G25" s="188">
        <v>5</v>
      </c>
      <c r="H25" s="26">
        <v>0</v>
      </c>
      <c r="I25" s="99">
        <f>H25*G25</f>
        <v>0</v>
      </c>
    </row>
    <row r="26" spans="2:9" ht="57">
      <c r="B26" s="16">
        <v>20</v>
      </c>
      <c r="C26" s="82" t="s">
        <v>180</v>
      </c>
      <c r="D26" s="18" t="s">
        <v>21</v>
      </c>
      <c r="E26" s="18"/>
      <c r="F26" s="19" t="s">
        <v>76</v>
      </c>
      <c r="G26" s="188">
        <v>5</v>
      </c>
      <c r="H26" s="26">
        <v>0</v>
      </c>
      <c r="I26" s="99">
        <f t="shared" ref="I26:I28" si="4">H26*G26</f>
        <v>0</v>
      </c>
    </row>
    <row r="27" spans="2:9" ht="42.75">
      <c r="B27" s="16">
        <v>30</v>
      </c>
      <c r="C27" s="82" t="s">
        <v>287</v>
      </c>
      <c r="D27" s="18" t="s">
        <v>15</v>
      </c>
      <c r="E27" s="18"/>
      <c r="F27" s="19" t="s">
        <v>76</v>
      </c>
      <c r="G27" s="188">
        <v>5</v>
      </c>
      <c r="H27" s="26">
        <v>0</v>
      </c>
      <c r="I27" s="99">
        <f t="shared" si="4"/>
        <v>0</v>
      </c>
    </row>
    <row r="28" spans="2:9" ht="57">
      <c r="B28" s="16">
        <v>40</v>
      </c>
      <c r="C28" s="27" t="s">
        <v>285</v>
      </c>
      <c r="D28" s="18" t="s">
        <v>21</v>
      </c>
      <c r="E28" s="18"/>
      <c r="F28" s="19" t="s">
        <v>76</v>
      </c>
      <c r="G28" s="188">
        <v>5</v>
      </c>
      <c r="H28" s="26">
        <v>0</v>
      </c>
      <c r="I28" s="99">
        <f t="shared" si="4"/>
        <v>0</v>
      </c>
    </row>
    <row r="29" spans="2:9" s="135" customFormat="1" ht="36">
      <c r="B29" s="5">
        <v>40</v>
      </c>
      <c r="C29" s="94" t="s">
        <v>175</v>
      </c>
      <c r="D29" s="23"/>
      <c r="E29" s="23"/>
      <c r="F29" s="24"/>
      <c r="G29" s="223"/>
      <c r="H29" s="8"/>
      <c r="I29" s="127"/>
    </row>
    <row r="30" spans="2:9" ht="28.5">
      <c r="B30" s="16">
        <v>10</v>
      </c>
      <c r="C30" s="82" t="s">
        <v>170</v>
      </c>
      <c r="D30" s="18" t="s">
        <v>21</v>
      </c>
      <c r="E30" s="18"/>
      <c r="F30" s="19" t="s">
        <v>76</v>
      </c>
      <c r="G30" s="188">
        <v>5</v>
      </c>
      <c r="H30" s="26">
        <v>0</v>
      </c>
      <c r="I30" s="99">
        <f>H30*G30</f>
        <v>0</v>
      </c>
    </row>
    <row r="31" spans="2:9">
      <c r="B31" s="16">
        <v>20</v>
      </c>
      <c r="C31" s="27" t="s">
        <v>171</v>
      </c>
      <c r="D31" s="18" t="s">
        <v>21</v>
      </c>
      <c r="E31" s="18"/>
      <c r="F31" s="19" t="s">
        <v>76</v>
      </c>
      <c r="G31" s="188">
        <v>5</v>
      </c>
      <c r="H31" s="26">
        <v>0</v>
      </c>
      <c r="I31" s="99">
        <f t="shared" ref="I31:I32" si="5">H31*G31</f>
        <v>0</v>
      </c>
    </row>
    <row r="32" spans="2:9">
      <c r="B32" s="16">
        <v>30</v>
      </c>
      <c r="C32" s="27" t="s">
        <v>172</v>
      </c>
      <c r="D32" s="18" t="s">
        <v>51</v>
      </c>
      <c r="E32" s="18"/>
      <c r="F32" s="19" t="s">
        <v>181</v>
      </c>
      <c r="G32" s="188">
        <f>5*10</f>
        <v>50</v>
      </c>
      <c r="H32" s="26">
        <v>0</v>
      </c>
      <c r="I32" s="99">
        <f t="shared" si="5"/>
        <v>0</v>
      </c>
    </row>
    <row r="33" spans="2:9" s="135" customFormat="1" ht="36">
      <c r="B33" s="5">
        <v>50</v>
      </c>
      <c r="C33" s="94" t="s">
        <v>176</v>
      </c>
      <c r="D33" s="23"/>
      <c r="E33" s="23"/>
      <c r="F33" s="24"/>
      <c r="G33" s="223"/>
      <c r="H33" s="8"/>
      <c r="I33" s="127"/>
    </row>
    <row r="34" spans="2:9" ht="42.75">
      <c r="B34" s="16">
        <v>10</v>
      </c>
      <c r="C34" s="82" t="s">
        <v>177</v>
      </c>
      <c r="D34" s="18" t="s">
        <v>15</v>
      </c>
      <c r="E34" s="18"/>
      <c r="F34" s="19" t="s">
        <v>76</v>
      </c>
      <c r="G34" s="188">
        <v>5</v>
      </c>
      <c r="H34" s="26">
        <v>0</v>
      </c>
      <c r="I34" s="99">
        <f>H34*G34</f>
        <v>0</v>
      </c>
    </row>
    <row r="35" spans="2:9" ht="57">
      <c r="B35" s="16">
        <v>20</v>
      </c>
      <c r="C35" s="27" t="s">
        <v>178</v>
      </c>
      <c r="D35" s="18" t="s">
        <v>21</v>
      </c>
      <c r="E35" s="18"/>
      <c r="F35" s="19" t="s">
        <v>76</v>
      </c>
      <c r="G35" s="188">
        <v>5</v>
      </c>
      <c r="H35" s="26">
        <v>0</v>
      </c>
      <c r="I35" s="99">
        <f>H35*G35</f>
        <v>0</v>
      </c>
    </row>
    <row r="36" spans="2:9">
      <c r="B36" s="16"/>
      <c r="C36" s="27"/>
      <c r="D36" s="18"/>
      <c r="E36" s="18"/>
      <c r="F36" s="19"/>
      <c r="G36" s="188"/>
      <c r="H36" s="26"/>
      <c r="I36" s="99"/>
    </row>
    <row r="37" spans="2:9" s="135" customFormat="1" ht="36">
      <c r="B37" s="5">
        <v>60</v>
      </c>
      <c r="C37" s="94" t="s">
        <v>292</v>
      </c>
      <c r="D37" s="23"/>
      <c r="E37" s="23"/>
      <c r="F37" s="24"/>
      <c r="G37" s="223"/>
      <c r="H37" s="8"/>
      <c r="I37" s="127"/>
    </row>
    <row r="38" spans="2:9" ht="42.75">
      <c r="B38" s="16">
        <v>10</v>
      </c>
      <c r="C38" s="82" t="s">
        <v>290</v>
      </c>
      <c r="D38" s="18" t="s">
        <v>21</v>
      </c>
      <c r="E38" s="18"/>
      <c r="F38" s="19" t="s">
        <v>76</v>
      </c>
      <c r="G38" s="188">
        <v>5</v>
      </c>
      <c r="H38" s="26">
        <v>0</v>
      </c>
      <c r="I38" s="99">
        <f>H38*G38</f>
        <v>0</v>
      </c>
    </row>
    <row r="39" spans="2:9" ht="28.5">
      <c r="B39" s="16">
        <v>20</v>
      </c>
      <c r="C39" s="27" t="s">
        <v>291</v>
      </c>
      <c r="D39" s="18" t="s">
        <v>21</v>
      </c>
      <c r="E39" s="18"/>
      <c r="F39" s="19" t="s">
        <v>76</v>
      </c>
      <c r="G39" s="188">
        <v>5</v>
      </c>
      <c r="H39" s="26">
        <v>0</v>
      </c>
      <c r="I39" s="99">
        <f t="shared" ref="I39:I41" si="6">H39*G39</f>
        <v>0</v>
      </c>
    </row>
    <row r="40" spans="2:9">
      <c r="B40" s="16">
        <v>30</v>
      </c>
      <c r="C40" s="27" t="s">
        <v>289</v>
      </c>
      <c r="D40" s="18" t="s">
        <v>15</v>
      </c>
      <c r="E40" s="18"/>
      <c r="F40" s="19" t="s">
        <v>79</v>
      </c>
      <c r="G40" s="188">
        <v>25</v>
      </c>
      <c r="H40" s="26">
        <v>0</v>
      </c>
      <c r="I40" s="99">
        <f t="shared" si="6"/>
        <v>0</v>
      </c>
    </row>
    <row r="41" spans="2:9" ht="28.5">
      <c r="B41" s="16">
        <v>40</v>
      </c>
      <c r="C41" s="25" t="s">
        <v>288</v>
      </c>
      <c r="D41" s="18" t="s">
        <v>35</v>
      </c>
      <c r="E41" s="18"/>
      <c r="F41" s="19" t="s">
        <v>41</v>
      </c>
      <c r="G41" s="188">
        <v>250</v>
      </c>
      <c r="H41" s="26">
        <v>0</v>
      </c>
      <c r="I41" s="99">
        <f t="shared" si="6"/>
        <v>0</v>
      </c>
    </row>
    <row r="42" spans="2:9">
      <c r="B42" s="16"/>
      <c r="C42" s="27"/>
      <c r="D42" s="18"/>
      <c r="E42" s="18"/>
      <c r="F42" s="19"/>
      <c r="G42" s="188"/>
      <c r="H42" s="26"/>
      <c r="I42" s="99"/>
    </row>
    <row r="43" spans="2:9" s="135" customFormat="1" ht="72">
      <c r="B43" s="5">
        <v>70</v>
      </c>
      <c r="C43" s="94" t="s">
        <v>293</v>
      </c>
      <c r="D43" s="23"/>
      <c r="E43" s="23"/>
      <c r="F43" s="24"/>
      <c r="G43" s="223"/>
      <c r="H43" s="8"/>
      <c r="I43" s="127"/>
    </row>
    <row r="44" spans="2:9" ht="42.75">
      <c r="B44" s="16">
        <v>10</v>
      </c>
      <c r="C44" s="82" t="s">
        <v>299</v>
      </c>
      <c r="D44" s="18" t="s">
        <v>21</v>
      </c>
      <c r="E44" s="18"/>
      <c r="F44" s="19" t="s">
        <v>76</v>
      </c>
      <c r="G44" s="188">
        <v>5</v>
      </c>
      <c r="H44" s="26">
        <v>0</v>
      </c>
      <c r="I44" s="99">
        <f>H44*G44</f>
        <v>0</v>
      </c>
    </row>
    <row r="45" spans="2:9" ht="28.5">
      <c r="B45" s="16">
        <v>20</v>
      </c>
      <c r="C45" s="27" t="s">
        <v>294</v>
      </c>
      <c r="D45" s="18" t="s">
        <v>21</v>
      </c>
      <c r="E45" s="18"/>
      <c r="F45" s="19" t="s">
        <v>76</v>
      </c>
      <c r="G45" s="188">
        <v>5</v>
      </c>
      <c r="H45" s="26">
        <v>0</v>
      </c>
      <c r="I45" s="99">
        <f t="shared" ref="I45:I47" si="7">H45*G45</f>
        <v>0</v>
      </c>
    </row>
    <row r="46" spans="2:9">
      <c r="B46" s="16">
        <v>30</v>
      </c>
      <c r="C46" s="27" t="s">
        <v>295</v>
      </c>
      <c r="D46" s="18" t="s">
        <v>15</v>
      </c>
      <c r="E46" s="18"/>
      <c r="F46" s="19" t="s">
        <v>79</v>
      </c>
      <c r="G46" s="188">
        <v>25</v>
      </c>
      <c r="H46" s="26">
        <v>0</v>
      </c>
      <c r="I46" s="99">
        <f t="shared" si="7"/>
        <v>0</v>
      </c>
    </row>
    <row r="47" spans="2:9" ht="28.5">
      <c r="B47" s="16">
        <v>40</v>
      </c>
      <c r="C47" s="25" t="s">
        <v>296</v>
      </c>
      <c r="D47" s="18" t="s">
        <v>35</v>
      </c>
      <c r="E47" s="18"/>
      <c r="F47" s="19" t="s">
        <v>41</v>
      </c>
      <c r="G47" s="188">
        <v>250</v>
      </c>
      <c r="H47" s="26">
        <v>0</v>
      </c>
      <c r="I47" s="99">
        <f t="shared" si="7"/>
        <v>0</v>
      </c>
    </row>
    <row r="48" spans="2:9">
      <c r="B48" s="16"/>
      <c r="C48" s="27"/>
      <c r="D48" s="18"/>
      <c r="E48" s="18"/>
      <c r="F48" s="19"/>
      <c r="G48" s="188"/>
      <c r="H48" s="26"/>
      <c r="I48" s="99"/>
    </row>
    <row r="49" spans="1:9" s="135" customFormat="1" ht="90">
      <c r="B49" s="5">
        <v>80</v>
      </c>
      <c r="C49" s="94" t="s">
        <v>302</v>
      </c>
      <c r="D49" s="23"/>
      <c r="E49" s="23"/>
      <c r="F49" s="24"/>
      <c r="G49" s="223"/>
      <c r="H49" s="8"/>
      <c r="I49" s="127"/>
    </row>
    <row r="50" spans="1:9" ht="57">
      <c r="B50" s="16">
        <v>10</v>
      </c>
      <c r="C50" s="82" t="s">
        <v>301</v>
      </c>
      <c r="D50" s="18" t="s">
        <v>21</v>
      </c>
      <c r="E50" s="18"/>
      <c r="F50" s="19" t="s">
        <v>76</v>
      </c>
      <c r="G50" s="188">
        <v>5</v>
      </c>
      <c r="H50" s="26">
        <v>0</v>
      </c>
      <c r="I50" s="99">
        <f>H50*G50</f>
        <v>0</v>
      </c>
    </row>
    <row r="51" spans="1:9" ht="28.5">
      <c r="B51" s="16">
        <v>20</v>
      </c>
      <c r="C51" s="27" t="s">
        <v>297</v>
      </c>
      <c r="D51" s="18" t="s">
        <v>21</v>
      </c>
      <c r="E51" s="18"/>
      <c r="F51" s="19" t="s">
        <v>76</v>
      </c>
      <c r="G51" s="188">
        <v>5</v>
      </c>
      <c r="H51" s="26">
        <v>0</v>
      </c>
      <c r="I51" s="99">
        <f t="shared" ref="I51:I53" si="8">H51*G51</f>
        <v>0</v>
      </c>
    </row>
    <row r="52" spans="1:9">
      <c r="B52" s="16">
        <v>30</v>
      </c>
      <c r="C52" s="27" t="s">
        <v>298</v>
      </c>
      <c r="D52" s="18" t="s">
        <v>15</v>
      </c>
      <c r="E52" s="18"/>
      <c r="F52" s="19" t="s">
        <v>79</v>
      </c>
      <c r="G52" s="188">
        <v>25</v>
      </c>
      <c r="H52" s="26">
        <v>0</v>
      </c>
      <c r="I52" s="99">
        <f t="shared" si="8"/>
        <v>0</v>
      </c>
    </row>
    <row r="53" spans="1:9" ht="28.5">
      <c r="B53" s="16">
        <v>40</v>
      </c>
      <c r="C53" s="25" t="s">
        <v>300</v>
      </c>
      <c r="D53" s="18" t="s">
        <v>35</v>
      </c>
      <c r="E53" s="18"/>
      <c r="F53" s="19" t="s">
        <v>41</v>
      </c>
      <c r="G53" s="188">
        <v>250</v>
      </c>
      <c r="H53" s="26">
        <v>0</v>
      </c>
      <c r="I53" s="99">
        <f t="shared" si="8"/>
        <v>0</v>
      </c>
    </row>
    <row r="54" spans="1:9">
      <c r="B54" s="16"/>
      <c r="C54" s="27"/>
      <c r="D54" s="18"/>
      <c r="E54" s="18"/>
      <c r="F54" s="19"/>
      <c r="G54" s="188"/>
      <c r="H54" s="26"/>
      <c r="I54" s="99"/>
    </row>
    <row r="55" spans="1:9" s="135" customFormat="1" ht="54">
      <c r="B55" s="5">
        <v>80</v>
      </c>
      <c r="C55" s="94" t="s">
        <v>303</v>
      </c>
      <c r="D55" s="23"/>
      <c r="E55" s="23"/>
      <c r="F55" s="24"/>
      <c r="G55" s="223"/>
      <c r="H55" s="8"/>
      <c r="I55" s="127"/>
    </row>
    <row r="56" spans="1:9" ht="57">
      <c r="B56" s="16">
        <v>10</v>
      </c>
      <c r="C56" s="82" t="s">
        <v>301</v>
      </c>
      <c r="D56" s="18" t="s">
        <v>21</v>
      </c>
      <c r="E56" s="18"/>
      <c r="F56" s="19" t="s">
        <v>76</v>
      </c>
      <c r="G56" s="188">
        <v>5</v>
      </c>
      <c r="H56" s="26">
        <v>0</v>
      </c>
      <c r="I56" s="99">
        <f>H56*G56</f>
        <v>0</v>
      </c>
    </row>
    <row r="57" spans="1:9" ht="28.5">
      <c r="B57" s="16">
        <v>20</v>
      </c>
      <c r="C57" s="27" t="s">
        <v>297</v>
      </c>
      <c r="D57" s="18" t="s">
        <v>21</v>
      </c>
      <c r="E57" s="18"/>
      <c r="F57" s="19" t="s">
        <v>76</v>
      </c>
      <c r="G57" s="188">
        <v>5</v>
      </c>
      <c r="H57" s="26">
        <v>0</v>
      </c>
      <c r="I57" s="99">
        <f t="shared" ref="I57:I59" si="9">H57*G57</f>
        <v>0</v>
      </c>
    </row>
    <row r="58" spans="1:9">
      <c r="B58" s="16">
        <v>30</v>
      </c>
      <c r="C58" s="27" t="s">
        <v>298</v>
      </c>
      <c r="D58" s="18" t="s">
        <v>15</v>
      </c>
      <c r="E58" s="18"/>
      <c r="F58" s="19" t="s">
        <v>79</v>
      </c>
      <c r="G58" s="188">
        <v>25</v>
      </c>
      <c r="H58" s="26">
        <v>0</v>
      </c>
      <c r="I58" s="99">
        <f t="shared" si="9"/>
        <v>0</v>
      </c>
    </row>
    <row r="59" spans="1:9" ht="28.5">
      <c r="B59" s="16">
        <v>40</v>
      </c>
      <c r="C59" s="25" t="s">
        <v>300</v>
      </c>
      <c r="D59" s="18" t="s">
        <v>35</v>
      </c>
      <c r="E59" s="18"/>
      <c r="F59" s="19" t="s">
        <v>41</v>
      </c>
      <c r="G59" s="188">
        <v>250</v>
      </c>
      <c r="H59" s="26">
        <v>0</v>
      </c>
      <c r="I59" s="99">
        <f t="shared" si="9"/>
        <v>0</v>
      </c>
    </row>
    <row r="60" spans="1:9">
      <c r="A60" s="148"/>
      <c r="B60" s="148"/>
      <c r="C60" s="225"/>
      <c r="D60" s="148"/>
      <c r="E60" s="148"/>
      <c r="F60" s="19"/>
      <c r="G60" s="188"/>
      <c r="H60" s="26"/>
      <c r="I60" s="99">
        <f t="shared" ref="I60:I65" si="10">H60*G60</f>
        <v>0</v>
      </c>
    </row>
    <row r="61" spans="1:9">
      <c r="A61" s="148"/>
      <c r="B61" s="148"/>
      <c r="C61" s="225"/>
      <c r="D61" s="148"/>
      <c r="E61" s="148"/>
      <c r="F61" s="19"/>
      <c r="G61" s="188"/>
      <c r="H61" s="26"/>
      <c r="I61" s="99">
        <f t="shared" si="10"/>
        <v>0</v>
      </c>
    </row>
    <row r="62" spans="1:9">
      <c r="A62" s="148"/>
      <c r="B62" s="148"/>
      <c r="C62" s="225"/>
      <c r="D62" s="148"/>
      <c r="E62" s="148"/>
      <c r="F62" s="19"/>
      <c r="G62" s="188"/>
      <c r="H62" s="26"/>
      <c r="I62" s="99">
        <f t="shared" si="10"/>
        <v>0</v>
      </c>
    </row>
    <row r="63" spans="1:9">
      <c r="A63" s="148"/>
      <c r="B63" s="148"/>
      <c r="C63" s="225"/>
      <c r="D63" s="148"/>
      <c r="E63" s="148"/>
      <c r="F63" s="19"/>
      <c r="G63" s="188"/>
      <c r="H63" s="26"/>
      <c r="I63" s="99">
        <f t="shared" si="10"/>
        <v>0</v>
      </c>
    </row>
    <row r="64" spans="1:9">
      <c r="A64" s="148"/>
      <c r="B64" s="148"/>
      <c r="C64" s="225"/>
      <c r="D64" s="148"/>
      <c r="E64" s="148"/>
      <c r="F64" s="19"/>
      <c r="G64" s="188"/>
      <c r="H64" s="26"/>
      <c r="I64" s="99">
        <f t="shared" si="10"/>
        <v>0</v>
      </c>
    </row>
    <row r="65" spans="1:9">
      <c r="A65" s="148"/>
      <c r="B65" s="148"/>
      <c r="C65" s="225"/>
      <c r="D65" s="148"/>
      <c r="E65" s="148"/>
      <c r="F65" s="19"/>
      <c r="G65" s="188"/>
      <c r="H65" s="26"/>
      <c r="I65" s="99">
        <f t="shared" si="10"/>
        <v>0</v>
      </c>
    </row>
  </sheetData>
  <mergeCells count="4">
    <mergeCell ref="B1:C1"/>
    <mergeCell ref="G1:I1"/>
    <mergeCell ref="B2:D2"/>
    <mergeCell ref="G2:I2"/>
  </mergeCells>
  <pageMargins left="0.7" right="0.7" top="0.75" bottom="0.75" header="0.3" footer="0.3"/>
  <pageSetup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TOTAL A+B</vt:lpstr>
      <vt:lpstr>A.TOTAL ROUTINE</vt:lpstr>
      <vt:lpstr>A.MATERIAL &amp; SPARES</vt:lpstr>
      <vt:lpstr>A.EQUIPMENT</vt:lpstr>
      <vt:lpstr>B. NON ROUTINE</vt:lpstr>
      <vt:lpstr>B.MATERIAL &amp; SPARES</vt:lpstr>
      <vt:lpstr>B.EQUIPMENT</vt:lpstr>
      <vt:lpstr>Sheet3</vt:lpstr>
    </vt:vector>
  </TitlesOfParts>
  <Company>Eskom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 Slabbert</dc:creator>
  <cp:lastModifiedBy>Jenny Padayachee</cp:lastModifiedBy>
  <dcterms:created xsi:type="dcterms:W3CDTF">2020-06-25T09:48:02Z</dcterms:created>
  <dcterms:modified xsi:type="dcterms:W3CDTF">2022-06-09T16:44:45Z</dcterms:modified>
</cp:coreProperties>
</file>